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10" yWindow="420" windowWidth="17580" windowHeight="7710" tabRatio="813"/>
  </bookViews>
  <sheets>
    <sheet name="Page de garde" sheetId="8" r:id="rId1"/>
    <sheet name="Fiche Propreté " sheetId="16" r:id="rId2"/>
    <sheet name="Fiche Disponibilité élévatique" sheetId="9" r:id="rId3"/>
    <sheet name="Fiche Qualité Information" sheetId="17" r:id="rId4"/>
    <sheet name="Fiche Satisfaction" sheetId="18" r:id="rId5"/>
    <sheet name="Fiche PMR" sheetId="25" r:id="rId6"/>
    <sheet name="Histo - Objectif Propreté" sheetId="23" r:id="rId7"/>
    <sheet name="Histo-objectifs élévatique" sheetId="24" r:id="rId8"/>
    <sheet name="Histo Qualité Information" sheetId="22" r:id="rId9"/>
    <sheet name="Histo-objectifs Satisfaction" sheetId="6" r:id="rId10"/>
  </sheets>
  <externalReferences>
    <externalReference r:id="rId11"/>
    <externalReference r:id="rId12"/>
    <externalReference r:id="rId13"/>
    <externalReference r:id="rId14"/>
    <externalReference r:id="rId15"/>
    <externalReference r:id="rId16"/>
    <externalReference r:id="rId17"/>
  </externalReferences>
  <definedNames>
    <definedName name="_xlnm.Print_Area" localSheetId="2">'Fiche Disponibilité élévatique'!$A$1:$B$12</definedName>
    <definedName name="_xlnm.Print_Area" localSheetId="5">'Fiche PMR'!$A$1:$B$13</definedName>
    <definedName name="_xlnm.Print_Area" localSheetId="1">'Fiche Propreté '!$A$1:$B$12</definedName>
    <definedName name="_xlnm.Print_Area" localSheetId="3">'Fiche Qualité Information'!$A$1:$B$13</definedName>
    <definedName name="_xlnm.Print_Area" localSheetId="4">'Fiche Satisfaction'!$A$1:$B$13</definedName>
    <definedName name="_xlnm.Print_Area" localSheetId="6">'Histo - Objectif Propreté'!$A$1:$K$60</definedName>
    <definedName name="_xlnm.Print_Area" localSheetId="8">'Histo Qualité Information'!$A$1:$T$62</definedName>
    <definedName name="_xlnm.Print_Area" localSheetId="7">'Histo-objectifs élévatique'!$A$1:$T$62</definedName>
    <definedName name="_xlnm.Print_Area" localSheetId="9">'Histo-objectifs Satisfaction'!$A$1:$L$60</definedName>
    <definedName name="_xlnm.Print_Area" localSheetId="0">'Page de garde'!$A$1:$A$11</definedName>
  </definedNames>
  <calcPr calcId="145621"/>
</workbook>
</file>

<file path=xl/calcChain.xml><?xml version="1.0" encoding="utf-8"?>
<calcChain xmlns="http://schemas.openxmlformats.org/spreadsheetml/2006/main">
  <c r="F46" i="22" l="1"/>
  <c r="G46" i="22"/>
  <c r="H46" i="22"/>
  <c r="H62" i="22" l="1"/>
  <c r="G62" i="22"/>
  <c r="F62" i="22"/>
  <c r="H56" i="22"/>
  <c r="G56" i="22"/>
  <c r="F56" i="22"/>
  <c r="H55" i="22"/>
  <c r="G55" i="22"/>
  <c r="F55" i="22"/>
  <c r="H53" i="22"/>
  <c r="G53" i="22"/>
  <c r="F53" i="22"/>
  <c r="H52" i="22"/>
  <c r="G52" i="22"/>
  <c r="F52" i="22"/>
  <c r="H51" i="22"/>
  <c r="G51" i="22"/>
  <c r="F51" i="22"/>
  <c r="H50" i="22"/>
  <c r="G50" i="22"/>
  <c r="F50" i="22"/>
  <c r="H49" i="22"/>
  <c r="G49" i="22"/>
  <c r="F49" i="22"/>
  <c r="H48" i="22"/>
  <c r="G48" i="22"/>
  <c r="F48" i="22"/>
  <c r="H47" i="22"/>
  <c r="G47" i="22"/>
  <c r="F47" i="22"/>
  <c r="H44" i="22"/>
  <c r="G44" i="22"/>
  <c r="F44" i="22"/>
  <c r="H43" i="22"/>
  <c r="G43" i="22"/>
  <c r="F43" i="22"/>
  <c r="H42" i="22"/>
  <c r="G42" i="22"/>
  <c r="F42" i="22"/>
  <c r="H40" i="22"/>
  <c r="G40" i="22"/>
  <c r="F40" i="22"/>
  <c r="H39" i="22"/>
  <c r="G39" i="22"/>
  <c r="F39" i="22"/>
  <c r="H38" i="22"/>
  <c r="G38" i="22"/>
  <c r="F38" i="22"/>
  <c r="H37" i="22"/>
  <c r="G37" i="22"/>
  <c r="F37" i="22"/>
  <c r="H36" i="22"/>
  <c r="G36" i="22"/>
  <c r="F36" i="22"/>
  <c r="H35" i="22"/>
  <c r="G35" i="22"/>
  <c r="F35" i="22"/>
  <c r="H34" i="22"/>
  <c r="G34" i="22"/>
  <c r="F34" i="22"/>
  <c r="H33" i="22"/>
  <c r="G33" i="22"/>
  <c r="F33" i="22"/>
  <c r="H32" i="22"/>
  <c r="G32" i="22"/>
  <c r="F32" i="22"/>
  <c r="H31" i="22"/>
  <c r="G31" i="22"/>
  <c r="F31" i="22"/>
  <c r="H30" i="22"/>
  <c r="G30" i="22"/>
  <c r="F30" i="22"/>
  <c r="H29" i="22"/>
  <c r="G29" i="22"/>
  <c r="F29" i="22"/>
  <c r="H28" i="22"/>
  <c r="G28" i="22"/>
  <c r="F28" i="22"/>
  <c r="H27" i="22"/>
  <c r="G27" i="22"/>
  <c r="F27" i="22"/>
  <c r="H26" i="22"/>
  <c r="G26" i="22"/>
  <c r="F26" i="22"/>
  <c r="H25" i="22"/>
  <c r="G25" i="22"/>
  <c r="F25" i="22"/>
  <c r="H24" i="22"/>
  <c r="G24" i="22"/>
  <c r="F24" i="22"/>
  <c r="H23" i="22"/>
  <c r="G23" i="22"/>
  <c r="F23" i="22"/>
  <c r="H22" i="22"/>
  <c r="G22" i="22"/>
  <c r="F22" i="22"/>
  <c r="H21" i="22"/>
  <c r="G21" i="22"/>
  <c r="F21" i="22"/>
  <c r="H20" i="22"/>
  <c r="G20" i="22"/>
  <c r="F20" i="22"/>
  <c r="H19" i="22"/>
  <c r="G19" i="22"/>
  <c r="F19" i="22"/>
  <c r="H18" i="22"/>
  <c r="G18" i="22"/>
  <c r="F18" i="22"/>
  <c r="H17" i="22"/>
  <c r="G17" i="22"/>
  <c r="F17" i="22"/>
  <c r="H16" i="22"/>
  <c r="G16" i="22"/>
  <c r="F16" i="22"/>
  <c r="H15" i="22"/>
  <c r="G15" i="22"/>
  <c r="F15" i="22"/>
  <c r="H14" i="22"/>
  <c r="G14" i="22"/>
  <c r="F14" i="22"/>
  <c r="H13" i="22"/>
  <c r="G13" i="22"/>
  <c r="F13" i="22"/>
  <c r="H12" i="22"/>
  <c r="G12" i="22"/>
  <c r="F12" i="22"/>
  <c r="H11" i="22"/>
  <c r="G11" i="22"/>
  <c r="F11" i="22"/>
  <c r="H10" i="22"/>
  <c r="G10" i="22"/>
  <c r="F10" i="22"/>
  <c r="H9" i="22"/>
  <c r="G9" i="22"/>
  <c r="F9" i="22"/>
  <c r="K36" i="6" l="1"/>
  <c r="L36" i="6" s="1"/>
  <c r="J36" i="6"/>
  <c r="J35" i="6"/>
  <c r="K35" i="6" s="1"/>
  <c r="L35" i="6" s="1"/>
  <c r="J34" i="6"/>
  <c r="K34" i="6" s="1"/>
  <c r="L34" i="6" s="1"/>
  <c r="J33" i="6"/>
  <c r="K33" i="6" s="1"/>
  <c r="L33" i="6" s="1"/>
  <c r="K32" i="6"/>
  <c r="L32" i="6" s="1"/>
  <c r="J32" i="6"/>
  <c r="J31" i="6"/>
  <c r="K31" i="6" s="1"/>
  <c r="L31" i="6" s="1"/>
  <c r="J30" i="6"/>
  <c r="K30" i="6" s="1"/>
  <c r="L30" i="6" s="1"/>
  <c r="K28" i="6"/>
  <c r="L28" i="6" s="1"/>
  <c r="J28" i="6"/>
  <c r="J27" i="6"/>
  <c r="K27" i="6" s="1"/>
  <c r="L27" i="6" s="1"/>
  <c r="J26" i="6"/>
  <c r="K26" i="6" s="1"/>
  <c r="L26" i="6" s="1"/>
  <c r="J25" i="6"/>
  <c r="K25" i="6" s="1"/>
  <c r="L25" i="6" s="1"/>
  <c r="K24" i="6"/>
  <c r="L24" i="6" s="1"/>
  <c r="J24" i="6"/>
  <c r="J23" i="6"/>
  <c r="K23" i="6" s="1"/>
  <c r="L23" i="6" s="1"/>
  <c r="K22" i="6"/>
  <c r="L22" i="6" s="1"/>
  <c r="J21" i="6"/>
  <c r="K21" i="6" s="1"/>
  <c r="L21" i="6" s="1"/>
  <c r="J19" i="6"/>
  <c r="K19" i="6" s="1"/>
  <c r="L19" i="6" s="1"/>
  <c r="J18" i="6"/>
  <c r="K18" i="6" s="1"/>
  <c r="L18" i="6" s="1"/>
  <c r="J17" i="6"/>
  <c r="K17" i="6" s="1"/>
  <c r="L17" i="6" s="1"/>
  <c r="K16" i="6"/>
  <c r="L16" i="6" s="1"/>
  <c r="J16" i="6"/>
  <c r="J15" i="6"/>
  <c r="K15" i="6" s="1"/>
  <c r="L15" i="6" s="1"/>
  <c r="J14" i="6"/>
  <c r="K14" i="6" s="1"/>
  <c r="L14" i="6" s="1"/>
  <c r="J13" i="6"/>
  <c r="K13" i="6" s="1"/>
  <c r="L13" i="6" s="1"/>
  <c r="K12" i="6"/>
  <c r="L12" i="6" s="1"/>
  <c r="J12" i="6"/>
  <c r="J11" i="6"/>
  <c r="K11" i="6" s="1"/>
  <c r="L11" i="6" s="1"/>
  <c r="J10" i="6"/>
  <c r="K10" i="6" s="1"/>
  <c r="L10" i="6" s="1"/>
  <c r="J9" i="6"/>
  <c r="K9" i="6" s="1"/>
  <c r="L9" i="6" s="1"/>
  <c r="K8" i="6"/>
  <c r="L8" i="6" s="1"/>
  <c r="J8" i="6"/>
  <c r="J7" i="6"/>
  <c r="K7" i="6" s="1"/>
  <c r="L7" i="6" s="1"/>
  <c r="L6" i="6"/>
  <c r="K6" i="6"/>
  <c r="J6" i="6"/>
  <c r="I36" i="6"/>
  <c r="I35" i="6"/>
  <c r="I34" i="6"/>
  <c r="I33" i="6"/>
  <c r="I32" i="6"/>
  <c r="I31" i="6"/>
  <c r="I30" i="6"/>
  <c r="I29" i="6"/>
  <c r="J29" i="6" s="1"/>
  <c r="K29" i="6" s="1"/>
  <c r="L29" i="6" s="1"/>
  <c r="I28" i="6"/>
  <c r="I27" i="6"/>
  <c r="I26" i="6"/>
  <c r="I25" i="6"/>
  <c r="I24" i="6"/>
  <c r="I23" i="6"/>
  <c r="I22" i="6"/>
  <c r="I21" i="6"/>
  <c r="I20" i="6"/>
  <c r="I19" i="6"/>
  <c r="I18" i="6"/>
  <c r="I17" i="6"/>
  <c r="I16" i="6"/>
  <c r="I15" i="6"/>
  <c r="I14" i="6"/>
  <c r="I13" i="6"/>
  <c r="I12" i="6"/>
  <c r="I11" i="6"/>
  <c r="I10" i="6"/>
  <c r="I9" i="6"/>
  <c r="I8" i="6"/>
  <c r="I7" i="6"/>
  <c r="I6" i="6"/>
  <c r="B55" i="6" l="1"/>
  <c r="B54" i="6"/>
  <c r="B50" i="6"/>
  <c r="B43" i="6"/>
  <c r="B57" i="22"/>
  <c r="B56" i="22"/>
  <c r="B52" i="22"/>
  <c r="B48" i="22"/>
  <c r="B47" i="22"/>
  <c r="B45" i="22"/>
  <c r="B35" i="22"/>
  <c r="B31" i="22"/>
  <c r="B57" i="24"/>
  <c r="B47" i="24"/>
  <c r="B45" i="24"/>
  <c r="B39" i="24"/>
  <c r="B35" i="24"/>
  <c r="B27" i="24"/>
  <c r="B60" i="23"/>
  <c r="B60" i="6" s="1"/>
  <c r="B59" i="23"/>
  <c r="B61" i="22" s="1"/>
  <c r="B58" i="23"/>
  <c r="B60" i="24" s="1"/>
  <c r="B57" i="23"/>
  <c r="B59" i="24" s="1"/>
  <c r="B56" i="23"/>
  <c r="B56" i="6" s="1"/>
  <c r="B54" i="23"/>
  <c r="B56" i="24" s="1"/>
  <c r="B53" i="23"/>
  <c r="B53" i="6" s="1"/>
  <c r="B52" i="23"/>
  <c r="B52" i="6" s="1"/>
  <c r="B51" i="23"/>
  <c r="B53" i="22" s="1"/>
  <c r="B50" i="23"/>
  <c r="B52" i="24" s="1"/>
  <c r="B49" i="23"/>
  <c r="B49" i="6" s="1"/>
  <c r="B48" i="23"/>
  <c r="B48" i="6" s="1"/>
  <c r="B47" i="23"/>
  <c r="B49" i="22" s="1"/>
  <c r="B46" i="23"/>
  <c r="B48" i="24" s="1"/>
  <c r="B45" i="23"/>
  <c r="B45" i="6" s="1"/>
  <c r="B44" i="23"/>
  <c r="B44" i="6" s="1"/>
  <c r="B42" i="23"/>
  <c r="B44" i="24" s="1"/>
  <c r="B41" i="23"/>
  <c r="B41" i="6" s="1"/>
  <c r="B40" i="23"/>
  <c r="B40" i="6" s="1"/>
  <c r="B39" i="23"/>
  <c r="B41" i="22" s="1"/>
  <c r="B38" i="23"/>
  <c r="B40" i="24" s="1"/>
  <c r="B37" i="23"/>
  <c r="B37" i="6" s="1"/>
  <c r="B36" i="23"/>
  <c r="B36" i="6" s="1"/>
  <c r="B35" i="23"/>
  <c r="B37" i="22" s="1"/>
  <c r="B34" i="23"/>
  <c r="B36" i="24" s="1"/>
  <c r="B33" i="23"/>
  <c r="B33" i="6" s="1"/>
  <c r="B32" i="23"/>
  <c r="B32" i="6" s="1"/>
  <c r="B31" i="23"/>
  <c r="B33" i="22" s="1"/>
  <c r="B30" i="23"/>
  <c r="B32" i="24" s="1"/>
  <c r="B29" i="23"/>
  <c r="B29" i="6" s="1"/>
  <c r="B28" i="23"/>
  <c r="B28" i="6" s="1"/>
  <c r="B27" i="23"/>
  <c r="B29" i="22" s="1"/>
  <c r="B26" i="23"/>
  <c r="B28" i="24" s="1"/>
  <c r="B25" i="23"/>
  <c r="B25" i="6" s="1"/>
  <c r="B24" i="23"/>
  <c r="B24" i="6" s="1"/>
  <c r="B23" i="23"/>
  <c r="B25" i="22" s="1"/>
  <c r="B22" i="23"/>
  <c r="B24" i="24" s="1"/>
  <c r="B21" i="23"/>
  <c r="B21" i="6" s="1"/>
  <c r="B20" i="23"/>
  <c r="B20" i="6" s="1"/>
  <c r="B19" i="23"/>
  <c r="B21" i="22" s="1"/>
  <c r="B18" i="23"/>
  <c r="B20" i="24" s="1"/>
  <c r="B17" i="23"/>
  <c r="B17" i="6" s="1"/>
  <c r="B16" i="23"/>
  <c r="B16" i="6" s="1"/>
  <c r="B15" i="23"/>
  <c r="B17" i="22" s="1"/>
  <c r="B14" i="23"/>
  <c r="B16" i="24" s="1"/>
  <c r="B13" i="23"/>
  <c r="B13" i="6" s="1"/>
  <c r="B12" i="23"/>
  <c r="B12" i="6" s="1"/>
  <c r="B11" i="23"/>
  <c r="B13" i="22" s="1"/>
  <c r="B10" i="23"/>
  <c r="B12" i="24" s="1"/>
  <c r="B9" i="23"/>
  <c r="B9" i="6" s="1"/>
  <c r="B8" i="23"/>
  <c r="B8" i="6" s="1"/>
  <c r="B7" i="23"/>
  <c r="B31" i="24" l="1"/>
  <c r="B42" i="24"/>
  <c r="B55" i="24"/>
  <c r="B39" i="22"/>
  <c r="B60" i="22"/>
  <c r="B34" i="24"/>
  <c r="B43" i="24"/>
  <c r="B55" i="22"/>
  <c r="B59" i="6"/>
  <c r="B19" i="24"/>
  <c r="B23" i="24"/>
  <c r="B19" i="22"/>
  <c r="B23" i="22"/>
  <c r="B10" i="24"/>
  <c r="B18" i="24"/>
  <c r="B26" i="24"/>
  <c r="B11" i="24"/>
  <c r="B50" i="24"/>
  <c r="B14" i="24"/>
  <c r="B22" i="24"/>
  <c r="B30" i="24"/>
  <c r="B38" i="24"/>
  <c r="B51" i="24"/>
  <c r="B11" i="22"/>
  <c r="B27" i="22"/>
  <c r="B43" i="22"/>
  <c r="B51" i="22"/>
  <c r="B46" i="6"/>
  <c r="B58" i="6"/>
  <c r="B15" i="24"/>
  <c r="B46" i="24"/>
  <c r="B54" i="24"/>
  <c r="B15" i="22"/>
  <c r="B59" i="22"/>
  <c r="B58" i="24"/>
  <c r="B14" i="6"/>
  <c r="B22" i="6"/>
  <c r="B26" i="6"/>
  <c r="B34" i="6"/>
  <c r="B38" i="6"/>
  <c r="B42" i="6"/>
  <c r="B16" i="22"/>
  <c r="B24" i="22"/>
  <c r="B32" i="22"/>
  <c r="B40" i="22"/>
  <c r="B19" i="6"/>
  <c r="B27" i="6"/>
  <c r="B13" i="24"/>
  <c r="B17" i="24"/>
  <c r="B21" i="24"/>
  <c r="B25" i="24"/>
  <c r="B29" i="24"/>
  <c r="B33" i="24"/>
  <c r="B37" i="24"/>
  <c r="B41" i="24"/>
  <c r="B49" i="24"/>
  <c r="B53" i="24"/>
  <c r="B61" i="24"/>
  <c r="B10" i="22"/>
  <c r="B14" i="22"/>
  <c r="B18" i="22"/>
  <c r="B22" i="22"/>
  <c r="B26" i="22"/>
  <c r="B30" i="22"/>
  <c r="B34" i="22"/>
  <c r="B38" i="22"/>
  <c r="B42" i="22"/>
  <c r="B46" i="22"/>
  <c r="B50" i="22"/>
  <c r="B54" i="22"/>
  <c r="B58" i="22"/>
  <c r="B62" i="22"/>
  <c r="B57" i="6"/>
  <c r="B62" i="24"/>
  <c r="B10" i="6"/>
  <c r="B18" i="6"/>
  <c r="B30" i="6"/>
  <c r="B12" i="22"/>
  <c r="B20" i="22"/>
  <c r="B28" i="22"/>
  <c r="B36" i="22"/>
  <c r="B44" i="22"/>
  <c r="B11" i="6"/>
  <c r="B15" i="6"/>
  <c r="B23" i="6"/>
  <c r="B31" i="6"/>
  <c r="B35" i="6"/>
  <c r="B39" i="6"/>
  <c r="B47" i="6"/>
  <c r="B51" i="6"/>
  <c r="E22" i="24"/>
  <c r="K22" i="24"/>
  <c r="D37" i="6" l="1"/>
  <c r="D38" i="6"/>
  <c r="C39" i="6"/>
  <c r="D39" i="6" s="1"/>
  <c r="D40" i="6"/>
  <c r="D41" i="6"/>
  <c r="D42" i="6"/>
  <c r="D43" i="6"/>
  <c r="D44" i="6"/>
  <c r="C45" i="6"/>
  <c r="D45" i="6" s="1"/>
  <c r="C46" i="6"/>
  <c r="D46" i="6" s="1"/>
  <c r="C47" i="6"/>
  <c r="D47" i="6" s="1"/>
  <c r="D48" i="6"/>
  <c r="D49" i="6"/>
  <c r="D50" i="6"/>
  <c r="D51" i="6"/>
  <c r="D52" i="6"/>
  <c r="D53" i="6"/>
  <c r="D54" i="6"/>
  <c r="D55" i="6"/>
  <c r="D56" i="6"/>
  <c r="D57" i="6"/>
  <c r="D58" i="6"/>
  <c r="D59" i="6"/>
  <c r="D60" i="6"/>
  <c r="D41" i="22"/>
  <c r="D42" i="22"/>
  <c r="D43" i="22"/>
  <c r="D44" i="22"/>
  <c r="D45" i="22"/>
  <c r="D46" i="22"/>
  <c r="D47" i="22"/>
  <c r="D48" i="22"/>
  <c r="D49" i="22"/>
  <c r="D50" i="22"/>
  <c r="D51" i="22"/>
  <c r="D52" i="22"/>
  <c r="D53" i="22"/>
  <c r="D54" i="22"/>
  <c r="D55" i="22"/>
  <c r="D56" i="22"/>
  <c r="D57" i="22"/>
  <c r="D58" i="22"/>
  <c r="D59" i="22"/>
  <c r="D60" i="22"/>
  <c r="D61" i="22"/>
  <c r="D62" i="22"/>
  <c r="J39" i="22"/>
  <c r="J40" i="22"/>
  <c r="J41" i="22"/>
  <c r="J42" i="22"/>
  <c r="J43" i="22"/>
  <c r="J44" i="22"/>
  <c r="J45" i="22"/>
  <c r="J46" i="22"/>
  <c r="J47" i="22"/>
  <c r="J48" i="22"/>
  <c r="J49" i="22"/>
  <c r="J50" i="22"/>
  <c r="J51" i="22"/>
  <c r="J52" i="22"/>
  <c r="J53" i="22"/>
  <c r="J54" i="22"/>
  <c r="J55" i="22"/>
  <c r="J56" i="22"/>
  <c r="J57" i="22"/>
  <c r="J58" i="22"/>
  <c r="J59" i="22"/>
  <c r="J60" i="22"/>
  <c r="J61" i="22"/>
  <c r="J62" i="22"/>
  <c r="J40" i="24"/>
  <c r="J41" i="24"/>
  <c r="J42" i="24"/>
  <c r="I43" i="24"/>
  <c r="J43" i="24" s="1"/>
  <c r="J44" i="24"/>
  <c r="J45" i="24"/>
  <c r="J46" i="24"/>
  <c r="J47" i="24"/>
  <c r="J48" i="24"/>
  <c r="I49" i="24"/>
  <c r="J49" i="24" s="1"/>
  <c r="J50" i="24"/>
  <c r="J51" i="24"/>
  <c r="J52" i="24"/>
  <c r="J53" i="24"/>
  <c r="J54" i="24"/>
  <c r="J55" i="24"/>
  <c r="J56" i="24"/>
  <c r="J57" i="24"/>
  <c r="J58" i="24"/>
  <c r="J59" i="24"/>
  <c r="J60" i="24"/>
  <c r="J61" i="24"/>
  <c r="J62" i="24"/>
  <c r="D62" i="24"/>
  <c r="C43" i="24"/>
  <c r="D43" i="24" s="1"/>
  <c r="C44" i="24"/>
  <c r="D44" i="24" s="1"/>
  <c r="D45" i="24"/>
  <c r="D46" i="24"/>
  <c r="D47" i="24"/>
  <c r="D48" i="24"/>
  <c r="C49" i="24"/>
  <c r="D49" i="24" s="1"/>
  <c r="C50" i="24"/>
  <c r="D50" i="24" s="1"/>
  <c r="D51" i="24"/>
  <c r="D52" i="24"/>
  <c r="D53" i="24"/>
  <c r="D54" i="24"/>
  <c r="D55" i="24"/>
  <c r="D56" i="24"/>
  <c r="D57" i="24"/>
  <c r="D58" i="24"/>
  <c r="D59" i="24"/>
  <c r="D60" i="24"/>
  <c r="D61" i="24"/>
  <c r="D29" i="24"/>
  <c r="D30" i="24"/>
  <c r="C31" i="24"/>
  <c r="D31" i="24" s="1"/>
  <c r="C32" i="24"/>
  <c r="D32" i="24" s="1"/>
  <c r="D33" i="24"/>
  <c r="C34" i="24"/>
  <c r="D34" i="24"/>
  <c r="C35" i="24"/>
  <c r="D35" i="24" s="1"/>
  <c r="C36" i="24"/>
  <c r="D36" i="24"/>
  <c r="C37" i="24"/>
  <c r="D37" i="24" s="1"/>
  <c r="C38" i="24"/>
  <c r="D38" i="24"/>
  <c r="C39" i="24"/>
  <c r="D39" i="24" s="1"/>
  <c r="D40" i="24"/>
  <c r="D41" i="24"/>
  <c r="D42" i="24"/>
  <c r="J34" i="24"/>
  <c r="F25" i="24"/>
  <c r="G25" i="24"/>
  <c r="O25" i="24" s="1"/>
  <c r="Q25" i="24" s="1"/>
  <c r="H25" i="24"/>
  <c r="D60" i="23"/>
  <c r="D51" i="23"/>
  <c r="D52" i="23"/>
  <c r="C36" i="6"/>
  <c r="D36" i="6" s="1"/>
  <c r="C35" i="6"/>
  <c r="D35" i="6" s="1"/>
  <c r="C34" i="6"/>
  <c r="D34" i="6" s="1"/>
  <c r="C33" i="6"/>
  <c r="D33" i="6" s="1"/>
  <c r="C32" i="6"/>
  <c r="D32" i="6" s="1"/>
  <c r="C31" i="6"/>
  <c r="D31" i="6" s="1"/>
  <c r="C30" i="6"/>
  <c r="D30" i="6" s="1"/>
  <c r="D29" i="6"/>
  <c r="C28" i="6"/>
  <c r="D28" i="6" s="1"/>
  <c r="C27" i="6"/>
  <c r="D27" i="6" s="1"/>
  <c r="C26" i="6"/>
  <c r="D26" i="6" s="1"/>
  <c r="C25" i="6"/>
  <c r="D25" i="6" s="1"/>
  <c r="C24" i="6"/>
  <c r="D24" i="6" s="1"/>
  <c r="C23" i="6"/>
  <c r="D23" i="6" s="1"/>
  <c r="C22" i="6"/>
  <c r="D22" i="6" s="1"/>
  <c r="C21" i="6"/>
  <c r="D21" i="6" s="1"/>
  <c r="C20" i="6"/>
  <c r="D20" i="6" s="1"/>
  <c r="C19" i="6"/>
  <c r="D19" i="6" s="1"/>
  <c r="D18" i="6"/>
  <c r="C17" i="6"/>
  <c r="D17" i="6" s="1"/>
  <c r="C16" i="6"/>
  <c r="D16" i="6" s="1"/>
  <c r="C15" i="6"/>
  <c r="D15" i="6" s="1"/>
  <c r="C14" i="6"/>
  <c r="D14" i="6" s="1"/>
  <c r="C13" i="6"/>
  <c r="D13" i="6" s="1"/>
  <c r="C12" i="6"/>
  <c r="D12" i="6" s="1"/>
  <c r="C11" i="6"/>
  <c r="D11" i="6" s="1"/>
  <c r="C10" i="6"/>
  <c r="D10" i="6" s="1"/>
  <c r="C9" i="6"/>
  <c r="D9" i="6" s="1"/>
  <c r="C8" i="6"/>
  <c r="D8" i="6" s="1"/>
  <c r="C7" i="6"/>
  <c r="C6" i="6"/>
  <c r="I39" i="24"/>
  <c r="J39" i="24" s="1"/>
  <c r="I38" i="24"/>
  <c r="J38" i="24" s="1"/>
  <c r="I37" i="24"/>
  <c r="J37" i="24" s="1"/>
  <c r="I36" i="24"/>
  <c r="J36" i="24" s="1"/>
  <c r="I35" i="24"/>
  <c r="J35" i="24" s="1"/>
  <c r="I33" i="24"/>
  <c r="J33" i="24" s="1"/>
  <c r="I32" i="24"/>
  <c r="J32" i="24"/>
  <c r="I31" i="24"/>
  <c r="J31" i="24" s="1"/>
  <c r="J30" i="24"/>
  <c r="J29" i="24"/>
  <c r="I28" i="24"/>
  <c r="J28" i="24" s="1"/>
  <c r="I27" i="24"/>
  <c r="J27" i="24" s="1"/>
  <c r="I26" i="24"/>
  <c r="J26" i="24" s="1"/>
  <c r="J25" i="24"/>
  <c r="I24" i="24"/>
  <c r="J24" i="24" s="1"/>
  <c r="I23" i="24"/>
  <c r="J23" i="24" s="1"/>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C59" i="23"/>
  <c r="D59" i="23" s="1"/>
  <c r="C58" i="23"/>
  <c r="D58" i="23" s="1"/>
  <c r="C57" i="23"/>
  <c r="D57" i="23" s="1"/>
  <c r="C56" i="23"/>
  <c r="D56" i="23" s="1"/>
  <c r="D55" i="23"/>
  <c r="C54" i="23"/>
  <c r="D54" i="23" s="1"/>
  <c r="C53" i="23"/>
  <c r="D53" i="23" s="1"/>
  <c r="C50" i="23"/>
  <c r="D50" i="23" s="1"/>
  <c r="C49" i="23"/>
  <c r="D49" i="23" s="1"/>
  <c r="C48" i="23"/>
  <c r="D48" i="23" s="1"/>
  <c r="C47" i="23"/>
  <c r="D47" i="23" s="1"/>
  <c r="C46" i="23"/>
  <c r="D46" i="23" s="1"/>
  <c r="C45" i="23"/>
  <c r="D45" i="23" s="1"/>
  <c r="C44" i="23"/>
  <c r="D44" i="23" s="1"/>
  <c r="D43" i="23"/>
  <c r="C42" i="23"/>
  <c r="D42" i="23" s="1"/>
  <c r="C41" i="23"/>
  <c r="D41" i="23" s="1"/>
  <c r="C40" i="23"/>
  <c r="D40" i="23" s="1"/>
  <c r="C39" i="23"/>
  <c r="D39" i="23" s="1"/>
  <c r="C38" i="23"/>
  <c r="D38" i="23" s="1"/>
  <c r="C37" i="23"/>
  <c r="D37" i="23" s="1"/>
  <c r="C36" i="23"/>
  <c r="D36" i="23" s="1"/>
  <c r="C35" i="23"/>
  <c r="D35" i="23" s="1"/>
  <c r="C34" i="23"/>
  <c r="D34" i="23" s="1"/>
  <c r="C33" i="23"/>
  <c r="D33" i="23" s="1"/>
  <c r="C32" i="23"/>
  <c r="D32" i="23" s="1"/>
  <c r="C31" i="23"/>
  <c r="D31" i="23" s="1"/>
  <c r="C30" i="23"/>
  <c r="D30" i="23" s="1"/>
  <c r="C29" i="23"/>
  <c r="D29" i="23" s="1"/>
  <c r="C28" i="23"/>
  <c r="D28" i="23" s="1"/>
  <c r="C27" i="23"/>
  <c r="D27" i="23" s="1"/>
  <c r="C26" i="23"/>
  <c r="D26" i="23" s="1"/>
  <c r="C25" i="23"/>
  <c r="D25" i="23" s="1"/>
  <c r="C24" i="23"/>
  <c r="D24" i="23" s="1"/>
  <c r="C23" i="23"/>
  <c r="D23" i="23" s="1"/>
  <c r="C22" i="23"/>
  <c r="D22" i="23" s="1"/>
  <c r="C21" i="23"/>
  <c r="D21" i="23" s="1"/>
  <c r="C20" i="23"/>
  <c r="D20" i="23" s="1"/>
  <c r="C19" i="23"/>
  <c r="D19" i="23" s="1"/>
  <c r="D18" i="23"/>
  <c r="C17" i="23"/>
  <c r="D17" i="23" s="1"/>
  <c r="C16" i="23"/>
  <c r="D16" i="23" s="1"/>
  <c r="C15" i="23"/>
  <c r="D15" i="23" s="1"/>
  <c r="C14" i="23"/>
  <c r="D14" i="23" s="1"/>
  <c r="C13" i="23"/>
  <c r="D13" i="23" s="1"/>
  <c r="C12" i="23"/>
  <c r="D12" i="23" s="1"/>
  <c r="C11" i="23"/>
  <c r="D11" i="23" s="1"/>
  <c r="C10" i="23"/>
  <c r="D10" i="23" s="1"/>
  <c r="C9" i="23"/>
  <c r="D9" i="23" s="1"/>
  <c r="C8" i="23"/>
  <c r="D8" i="23" s="1"/>
  <c r="C7" i="23"/>
  <c r="D7" i="23" s="1"/>
  <c r="G45" i="24"/>
  <c r="M45" i="24"/>
  <c r="N9" i="22"/>
  <c r="O9" i="22"/>
  <c r="P9" i="22"/>
  <c r="N10" i="22"/>
  <c r="O10" i="22"/>
  <c r="P10" i="22"/>
  <c r="N11" i="22"/>
  <c r="O11" i="22"/>
  <c r="P11" i="22"/>
  <c r="N12" i="22"/>
  <c r="Q12" i="22" s="1"/>
  <c r="O12" i="22"/>
  <c r="P12" i="22"/>
  <c r="I63" i="22"/>
  <c r="P38" i="22"/>
  <c r="O38" i="22"/>
  <c r="N38" i="22"/>
  <c r="P37" i="22"/>
  <c r="O37" i="22"/>
  <c r="N37" i="22"/>
  <c r="P36" i="22"/>
  <c r="O36" i="22"/>
  <c r="N36" i="22"/>
  <c r="Q36" i="22" s="1"/>
  <c r="P35" i="22"/>
  <c r="O35" i="22"/>
  <c r="N35" i="22"/>
  <c r="Q35" i="22" s="1"/>
  <c r="P34" i="22"/>
  <c r="O34" i="22"/>
  <c r="N34" i="22"/>
  <c r="P33" i="22"/>
  <c r="O33" i="22"/>
  <c r="N33" i="22"/>
  <c r="P32" i="22"/>
  <c r="O32" i="22"/>
  <c r="N32" i="22"/>
  <c r="Q32" i="22" s="1"/>
  <c r="P31" i="22"/>
  <c r="O31" i="22"/>
  <c r="N31" i="22"/>
  <c r="Q31" i="22" s="1"/>
  <c r="P30" i="22"/>
  <c r="O30" i="22"/>
  <c r="N30" i="22"/>
  <c r="P29" i="22"/>
  <c r="O29" i="22"/>
  <c r="N29" i="22"/>
  <c r="P28" i="22"/>
  <c r="O28" i="22"/>
  <c r="N28" i="22"/>
  <c r="Q28" i="22" s="1"/>
  <c r="P27" i="22"/>
  <c r="O27" i="22"/>
  <c r="N27" i="22"/>
  <c r="Q27" i="22" s="1"/>
  <c r="P26" i="22"/>
  <c r="O26" i="22"/>
  <c r="N26" i="22"/>
  <c r="P25" i="22"/>
  <c r="O25" i="22"/>
  <c r="N25" i="22"/>
  <c r="P24" i="22"/>
  <c r="O24" i="22"/>
  <c r="N24" i="22"/>
  <c r="Q24" i="22" s="1"/>
  <c r="P23" i="22"/>
  <c r="O23" i="22"/>
  <c r="N23" i="22"/>
  <c r="Q23" i="22" s="1"/>
  <c r="P22" i="22"/>
  <c r="O22" i="22"/>
  <c r="N22" i="22"/>
  <c r="P21" i="22"/>
  <c r="O21" i="22"/>
  <c r="N21" i="22"/>
  <c r="P20" i="22"/>
  <c r="O20" i="22"/>
  <c r="N20" i="22"/>
  <c r="Q20" i="22" s="1"/>
  <c r="P19" i="22"/>
  <c r="O19" i="22"/>
  <c r="N19" i="22"/>
  <c r="Q19" i="22" s="1"/>
  <c r="P18" i="22"/>
  <c r="O18" i="22"/>
  <c r="N18" i="22"/>
  <c r="P17" i="22"/>
  <c r="O17" i="22"/>
  <c r="N17" i="22"/>
  <c r="P16" i="22"/>
  <c r="O16" i="22"/>
  <c r="N16" i="22"/>
  <c r="Q16" i="22" s="1"/>
  <c r="P15" i="22"/>
  <c r="O15" i="22"/>
  <c r="N15" i="22"/>
  <c r="Q15" i="22" s="1"/>
  <c r="P14" i="22"/>
  <c r="O14" i="22"/>
  <c r="N14" i="22"/>
  <c r="P13" i="22"/>
  <c r="O13" i="22"/>
  <c r="N13" i="22"/>
  <c r="K49" i="24"/>
  <c r="K39" i="24"/>
  <c r="K38" i="24"/>
  <c r="K37" i="24"/>
  <c r="K36" i="24"/>
  <c r="K35" i="24"/>
  <c r="K33" i="24"/>
  <c r="K32" i="24"/>
  <c r="K31" i="24"/>
  <c r="K28" i="24"/>
  <c r="K27" i="24"/>
  <c r="K26" i="24"/>
  <c r="K24" i="24"/>
  <c r="K23" i="24"/>
  <c r="K21" i="24"/>
  <c r="K20" i="24"/>
  <c r="K19" i="24"/>
  <c r="K18" i="24"/>
  <c r="K16" i="24"/>
  <c r="K15" i="24"/>
  <c r="K14" i="24"/>
  <c r="K13" i="24"/>
  <c r="K11" i="24"/>
  <c r="K9" i="24"/>
  <c r="K8" i="24"/>
  <c r="E50" i="24"/>
  <c r="E49" i="24"/>
  <c r="E44" i="24"/>
  <c r="E43" i="24"/>
  <c r="E39" i="24"/>
  <c r="E38" i="24"/>
  <c r="E37" i="24"/>
  <c r="E36" i="24"/>
  <c r="E35" i="24"/>
  <c r="E34" i="24"/>
  <c r="E32" i="24"/>
  <c r="E31" i="24"/>
  <c r="E28" i="24"/>
  <c r="E27" i="24"/>
  <c r="E26" i="24"/>
  <c r="E24" i="24"/>
  <c r="E23" i="24"/>
  <c r="E21" i="24"/>
  <c r="E20" i="24"/>
  <c r="E19" i="24"/>
  <c r="E18" i="24"/>
  <c r="E17" i="24"/>
  <c r="E16" i="24"/>
  <c r="E15" i="24"/>
  <c r="E14" i="24"/>
  <c r="E13" i="24"/>
  <c r="E11" i="24"/>
  <c r="E10" i="24"/>
  <c r="E9" i="24"/>
  <c r="E8" i="24"/>
  <c r="C8" i="24"/>
  <c r="F8" i="24"/>
  <c r="G8" i="24"/>
  <c r="H8" i="24"/>
  <c r="I8" i="24"/>
  <c r="L8" i="24"/>
  <c r="M8" i="24"/>
  <c r="N8" i="24"/>
  <c r="C9" i="24"/>
  <c r="F9" i="24"/>
  <c r="G9" i="24"/>
  <c r="H9" i="24"/>
  <c r="I9" i="24"/>
  <c r="L9" i="24"/>
  <c r="M9" i="24"/>
  <c r="N9" i="24"/>
  <c r="C10" i="24"/>
  <c r="D10" i="24" s="1"/>
  <c r="F10" i="24"/>
  <c r="G10" i="24"/>
  <c r="H10" i="24"/>
  <c r="C11" i="24"/>
  <c r="D11" i="24" s="1"/>
  <c r="F11" i="24"/>
  <c r="G11" i="24"/>
  <c r="H11" i="24"/>
  <c r="I11" i="24"/>
  <c r="L11" i="24"/>
  <c r="M11" i="24"/>
  <c r="N11" i="24"/>
  <c r="C12" i="24"/>
  <c r="D12" i="24" s="1"/>
  <c r="F12" i="24"/>
  <c r="G12" i="24"/>
  <c r="H12" i="24"/>
  <c r="C13" i="24"/>
  <c r="D13" i="24" s="1"/>
  <c r="F13" i="24"/>
  <c r="G13" i="24"/>
  <c r="H13" i="24"/>
  <c r="I13" i="24"/>
  <c r="L13" i="24"/>
  <c r="M13" i="24"/>
  <c r="N13" i="24"/>
  <c r="C14" i="24"/>
  <c r="D14" i="24" s="1"/>
  <c r="F14" i="24"/>
  <c r="G14" i="24"/>
  <c r="H14" i="24"/>
  <c r="I14" i="24"/>
  <c r="L14" i="24"/>
  <c r="M14" i="24"/>
  <c r="N14" i="24"/>
  <c r="C15" i="24"/>
  <c r="D15" i="24" s="1"/>
  <c r="F15" i="24"/>
  <c r="G15" i="24"/>
  <c r="H15" i="24"/>
  <c r="I15" i="24"/>
  <c r="L15" i="24"/>
  <c r="M15" i="24"/>
  <c r="N15" i="24"/>
  <c r="C16" i="24"/>
  <c r="D16" i="24" s="1"/>
  <c r="F16" i="24"/>
  <c r="G16" i="24"/>
  <c r="H16" i="24"/>
  <c r="I16" i="24"/>
  <c r="L16" i="24"/>
  <c r="M16" i="24"/>
  <c r="N16" i="24"/>
  <c r="C17" i="24"/>
  <c r="D17" i="24" s="1"/>
  <c r="F17" i="24"/>
  <c r="G17" i="24"/>
  <c r="H17" i="24"/>
  <c r="C18" i="24"/>
  <c r="D18" i="24" s="1"/>
  <c r="F18" i="24"/>
  <c r="G18" i="24"/>
  <c r="O18" i="24" s="1"/>
  <c r="H18" i="24"/>
  <c r="I18" i="24"/>
  <c r="L18" i="24"/>
  <c r="M18" i="24"/>
  <c r="P18" i="24" s="1"/>
  <c r="N18" i="24"/>
  <c r="C19" i="24"/>
  <c r="D19" i="24" s="1"/>
  <c r="F19" i="24"/>
  <c r="G19" i="24"/>
  <c r="H19" i="24"/>
  <c r="I19" i="24"/>
  <c r="L19" i="24"/>
  <c r="M19" i="24"/>
  <c r="N19" i="24"/>
  <c r="C20" i="24"/>
  <c r="D20" i="24" s="1"/>
  <c r="F20" i="24"/>
  <c r="G20" i="24"/>
  <c r="H20" i="24"/>
  <c r="I20" i="24"/>
  <c r="L20" i="24"/>
  <c r="M20" i="24"/>
  <c r="N20" i="24"/>
  <c r="C21" i="24"/>
  <c r="D21" i="24" s="1"/>
  <c r="F21" i="24"/>
  <c r="G21" i="24"/>
  <c r="H21" i="24"/>
  <c r="I21" i="24"/>
  <c r="L21" i="24"/>
  <c r="M21" i="24"/>
  <c r="N21" i="24"/>
  <c r="C22" i="24"/>
  <c r="D22" i="24" s="1"/>
  <c r="F22" i="24"/>
  <c r="G22" i="24"/>
  <c r="H22" i="24"/>
  <c r="I22" i="24"/>
  <c r="L22" i="24"/>
  <c r="M22" i="24"/>
  <c r="N22" i="24"/>
  <c r="C23" i="24"/>
  <c r="D23" i="24" s="1"/>
  <c r="F23" i="24"/>
  <c r="G23" i="24"/>
  <c r="H23" i="24"/>
  <c r="L23" i="24"/>
  <c r="M23" i="24"/>
  <c r="N23" i="24"/>
  <c r="C24" i="24"/>
  <c r="D24" i="24" s="1"/>
  <c r="F24" i="24"/>
  <c r="G24" i="24"/>
  <c r="H24" i="24"/>
  <c r="L24" i="24"/>
  <c r="M24" i="24"/>
  <c r="N24" i="24"/>
  <c r="C25" i="24"/>
  <c r="D25" i="24" s="1"/>
  <c r="C26" i="24"/>
  <c r="D26" i="24" s="1"/>
  <c r="F26" i="24"/>
  <c r="G26" i="24"/>
  <c r="H26" i="24"/>
  <c r="L26" i="24"/>
  <c r="M26" i="24"/>
  <c r="N26" i="24"/>
  <c r="C27" i="24"/>
  <c r="D27" i="24" s="1"/>
  <c r="F27" i="24"/>
  <c r="G27" i="24"/>
  <c r="H27" i="24"/>
  <c r="O27" i="24" s="1"/>
  <c r="L27" i="24"/>
  <c r="M27" i="24"/>
  <c r="N27" i="24"/>
  <c r="C28" i="24"/>
  <c r="D28" i="24" s="1"/>
  <c r="F28" i="24"/>
  <c r="G28" i="24"/>
  <c r="H28" i="24"/>
  <c r="L28" i="24"/>
  <c r="M28" i="24"/>
  <c r="N28" i="24"/>
  <c r="F31" i="24"/>
  <c r="G31" i="24"/>
  <c r="H31" i="24"/>
  <c r="L31" i="24"/>
  <c r="M31" i="24"/>
  <c r="N31" i="24"/>
  <c r="F32" i="24"/>
  <c r="G32" i="24"/>
  <c r="H32" i="24"/>
  <c r="L32" i="24"/>
  <c r="M32" i="24"/>
  <c r="N32" i="24"/>
  <c r="L33" i="24"/>
  <c r="M33" i="24"/>
  <c r="N33" i="24"/>
  <c r="F34" i="24"/>
  <c r="G34" i="24"/>
  <c r="H34" i="24"/>
  <c r="F35" i="24"/>
  <c r="G35" i="24"/>
  <c r="H35" i="24"/>
  <c r="L35" i="24"/>
  <c r="M35" i="24"/>
  <c r="N35" i="24"/>
  <c r="F36" i="24"/>
  <c r="G36" i="24"/>
  <c r="H36" i="24"/>
  <c r="L36" i="24"/>
  <c r="M36" i="24"/>
  <c r="N36" i="24"/>
  <c r="F37" i="24"/>
  <c r="G37" i="24"/>
  <c r="H37" i="24"/>
  <c r="L37" i="24"/>
  <c r="M37" i="24"/>
  <c r="N37" i="24"/>
  <c r="F38" i="24"/>
  <c r="G38" i="24"/>
  <c r="H38" i="24"/>
  <c r="L38" i="24"/>
  <c r="M38" i="24"/>
  <c r="N38" i="24"/>
  <c r="F39" i="24"/>
  <c r="G39" i="24"/>
  <c r="H39" i="24"/>
  <c r="L39" i="24"/>
  <c r="M39" i="24"/>
  <c r="N39" i="24"/>
  <c r="F43" i="24"/>
  <c r="G43" i="24"/>
  <c r="H43" i="24"/>
  <c r="L43" i="24"/>
  <c r="M43" i="24"/>
  <c r="N43" i="24"/>
  <c r="F44" i="24"/>
  <c r="G44" i="24"/>
  <c r="H44" i="24"/>
  <c r="F45" i="24"/>
  <c r="H45" i="24"/>
  <c r="L45" i="24"/>
  <c r="N45" i="24"/>
  <c r="F49" i="24"/>
  <c r="G49" i="24"/>
  <c r="H49" i="24"/>
  <c r="L49" i="24"/>
  <c r="M49" i="24"/>
  <c r="N49" i="24"/>
  <c r="F50" i="24"/>
  <c r="G50" i="24"/>
  <c r="H50" i="24"/>
  <c r="O20" i="24"/>
  <c r="G59" i="23"/>
  <c r="F59" i="23"/>
  <c r="E59" i="23"/>
  <c r="G58" i="23"/>
  <c r="H58" i="23" s="1"/>
  <c r="G57" i="23"/>
  <c r="F57" i="23"/>
  <c r="E57" i="23"/>
  <c r="G56" i="23"/>
  <c r="F56" i="23"/>
  <c r="E56" i="23"/>
  <c r="H55" i="23"/>
  <c r="G54" i="23"/>
  <c r="F54" i="23"/>
  <c r="E54" i="23"/>
  <c r="G53" i="23"/>
  <c r="F53" i="23"/>
  <c r="E53" i="23"/>
  <c r="G50" i="23"/>
  <c r="F50" i="23"/>
  <c r="E50" i="23"/>
  <c r="G49" i="23"/>
  <c r="F49" i="23"/>
  <c r="E49" i="23"/>
  <c r="G48" i="23"/>
  <c r="F48" i="23"/>
  <c r="E48" i="23"/>
  <c r="G47" i="23"/>
  <c r="F47" i="23"/>
  <c r="E47" i="23"/>
  <c r="G46" i="23"/>
  <c r="F46" i="23"/>
  <c r="E46" i="23"/>
  <c r="G45" i="23"/>
  <c r="F45" i="23"/>
  <c r="E45" i="23"/>
  <c r="G44" i="23"/>
  <c r="F44" i="23"/>
  <c r="E44" i="23"/>
  <c r="H43" i="23"/>
  <c r="G42" i="23"/>
  <c r="F42" i="23"/>
  <c r="E42" i="23"/>
  <c r="G41" i="23"/>
  <c r="F41" i="23"/>
  <c r="E41" i="23"/>
  <c r="G40" i="23"/>
  <c r="F40" i="23"/>
  <c r="E40" i="23"/>
  <c r="G39" i="23"/>
  <c r="F39" i="23"/>
  <c r="E39" i="23"/>
  <c r="G38" i="23"/>
  <c r="F38" i="23"/>
  <c r="E38" i="23"/>
  <c r="G37" i="23"/>
  <c r="F37" i="23"/>
  <c r="E37" i="23"/>
  <c r="G36" i="23"/>
  <c r="F36" i="23"/>
  <c r="E36" i="23"/>
  <c r="G35" i="23"/>
  <c r="F35" i="23"/>
  <c r="E35" i="23"/>
  <c r="G34" i="23"/>
  <c r="F34" i="23"/>
  <c r="E34" i="23"/>
  <c r="G33" i="23"/>
  <c r="F33" i="23"/>
  <c r="E33" i="23"/>
  <c r="G32" i="23"/>
  <c r="E32" i="23"/>
  <c r="F32" i="23"/>
  <c r="G31" i="23"/>
  <c r="F31" i="23"/>
  <c r="E31" i="23"/>
  <c r="G30" i="23"/>
  <c r="F30" i="23"/>
  <c r="E30" i="23"/>
  <c r="G29" i="23"/>
  <c r="E29" i="23"/>
  <c r="F29" i="23"/>
  <c r="E28" i="23"/>
  <c r="F28" i="23"/>
  <c r="G28" i="23"/>
  <c r="G27" i="23"/>
  <c r="F27" i="23"/>
  <c r="E27" i="23"/>
  <c r="G26" i="23"/>
  <c r="F26" i="23"/>
  <c r="E26" i="23"/>
  <c r="G25" i="23"/>
  <c r="F25" i="23"/>
  <c r="E25" i="23"/>
  <c r="G24" i="23"/>
  <c r="F24" i="23"/>
  <c r="E24" i="23"/>
  <c r="G23" i="23"/>
  <c r="F23" i="23"/>
  <c r="E23" i="23"/>
  <c r="G22" i="23"/>
  <c r="F22" i="23"/>
  <c r="E22" i="23"/>
  <c r="G21" i="23"/>
  <c r="F21" i="23"/>
  <c r="E21" i="23"/>
  <c r="G19" i="23"/>
  <c r="F19" i="23"/>
  <c r="E19" i="23"/>
  <c r="G17" i="23"/>
  <c r="F17" i="23"/>
  <c r="E17" i="23"/>
  <c r="G15" i="23"/>
  <c r="F15" i="23"/>
  <c r="E15" i="23"/>
  <c r="G14" i="23"/>
  <c r="F14" i="23"/>
  <c r="E14" i="23"/>
  <c r="G13" i="23"/>
  <c r="F13" i="23"/>
  <c r="E13" i="23"/>
  <c r="G12" i="23"/>
  <c r="F12" i="23"/>
  <c r="E12" i="23"/>
  <c r="G11" i="23"/>
  <c r="E11" i="23"/>
  <c r="F11" i="23"/>
  <c r="G10" i="23"/>
  <c r="F10" i="23"/>
  <c r="E10" i="23"/>
  <c r="G9" i="23"/>
  <c r="F9" i="23"/>
  <c r="E9" i="23"/>
  <c r="G8" i="23"/>
  <c r="E8" i="23"/>
  <c r="F8" i="23"/>
  <c r="E7" i="23"/>
  <c r="F7" i="23"/>
  <c r="G7" i="23"/>
  <c r="O45" i="24" l="1"/>
  <c r="O31" i="24"/>
  <c r="O9" i="24"/>
  <c r="O38" i="24"/>
  <c r="Q38" i="24" s="1"/>
  <c r="O16" i="24"/>
  <c r="P13" i="24"/>
  <c r="P8" i="24"/>
  <c r="O8" i="24"/>
  <c r="Q9" i="22"/>
  <c r="Q14" i="22"/>
  <c r="Q18" i="22"/>
  <c r="Q22" i="22"/>
  <c r="Q26" i="22"/>
  <c r="Q30" i="22"/>
  <c r="Q34" i="22"/>
  <c r="Q38" i="22"/>
  <c r="Q10" i="22"/>
  <c r="Q13" i="22"/>
  <c r="Q17" i="22"/>
  <c r="Q21" i="22"/>
  <c r="Q25" i="22"/>
  <c r="Q29" i="22"/>
  <c r="Q33" i="22"/>
  <c r="Q37" i="22"/>
  <c r="Q11" i="22"/>
  <c r="P38" i="24"/>
  <c r="P36" i="24"/>
  <c r="O36" i="24"/>
  <c r="P31" i="24"/>
  <c r="P26" i="24"/>
  <c r="O24" i="24"/>
  <c r="P11" i="24"/>
  <c r="P16" i="24"/>
  <c r="Q16" i="24" s="1"/>
  <c r="P37" i="24"/>
  <c r="P35" i="24"/>
  <c r="P32" i="24"/>
  <c r="P28" i="24"/>
  <c r="P27" i="24"/>
  <c r="O22" i="24"/>
  <c r="P19" i="24"/>
  <c r="O19" i="24"/>
  <c r="P15" i="24"/>
  <c r="P33" i="24"/>
  <c r="Q33" i="24" s="1"/>
  <c r="P45" i="24"/>
  <c r="Q45" i="24" s="1"/>
  <c r="O37" i="24"/>
  <c r="O35" i="24"/>
  <c r="O32" i="24"/>
  <c r="O28" i="24"/>
  <c r="Q28" i="24" s="1"/>
  <c r="O21" i="24"/>
  <c r="P20" i="24"/>
  <c r="P14" i="24"/>
  <c r="P23" i="24"/>
  <c r="O17" i="24"/>
  <c r="Q17" i="24" s="1"/>
  <c r="O11" i="24"/>
  <c r="P9" i="24"/>
  <c r="Q9" i="24" s="1"/>
  <c r="O26" i="24"/>
  <c r="Q26" i="24" s="1"/>
  <c r="P21" i="24"/>
  <c r="O15" i="24"/>
  <c r="Q15" i="24" s="1"/>
  <c r="O14" i="24"/>
  <c r="Q14" i="24" s="1"/>
  <c r="O12" i="24"/>
  <c r="Q12" i="24" s="1"/>
  <c r="O10" i="24"/>
  <c r="P24" i="24"/>
  <c r="O23" i="24"/>
  <c r="P22" i="24"/>
  <c r="O13" i="24"/>
  <c r="I63" i="24"/>
  <c r="C63" i="24"/>
  <c r="H7" i="23"/>
  <c r="H44" i="23"/>
  <c r="H27" i="23"/>
  <c r="H35" i="23"/>
  <c r="H14" i="23"/>
  <c r="H22" i="23"/>
  <c r="H30" i="23"/>
  <c r="H34" i="23"/>
  <c r="H38" i="23"/>
  <c r="H42" i="23"/>
  <c r="H11" i="23"/>
  <c r="H15" i="23"/>
  <c r="H19" i="23"/>
  <c r="Q10" i="24"/>
  <c r="Q20" i="24"/>
  <c r="Q21" i="24"/>
  <c r="Q27" i="24"/>
  <c r="K63" i="24"/>
  <c r="E63" i="24"/>
  <c r="Q8" i="24"/>
  <c r="Q18" i="24"/>
  <c r="H21" i="23"/>
  <c r="H25" i="23"/>
  <c r="H33" i="23"/>
  <c r="H36" i="23"/>
  <c r="H37" i="23"/>
  <c r="H41" i="23"/>
  <c r="H17" i="23"/>
  <c r="H29" i="23"/>
  <c r="H59" i="23"/>
  <c r="H8" i="23"/>
  <c r="H16" i="23"/>
  <c r="H20" i="23"/>
  <c r="H46" i="23"/>
  <c r="H50" i="23"/>
  <c r="H18" i="23"/>
  <c r="H26" i="23"/>
  <c r="H28" i="23"/>
  <c r="H48" i="23"/>
  <c r="H49" i="23"/>
  <c r="H54" i="23"/>
  <c r="H56" i="23"/>
  <c r="H57" i="23"/>
  <c r="H9" i="23"/>
  <c r="H10" i="23"/>
  <c r="H13" i="23"/>
  <c r="H12" i="23"/>
  <c r="H47" i="23"/>
  <c r="H24" i="23"/>
  <c r="H40" i="23"/>
  <c r="H53" i="23"/>
  <c r="H23" i="23"/>
  <c r="H31" i="23"/>
  <c r="H32" i="23"/>
  <c r="H39" i="23"/>
  <c r="H45" i="23"/>
  <c r="C61" i="6"/>
  <c r="B9" i="24"/>
  <c r="D9" i="24" s="1"/>
  <c r="C6" i="23"/>
  <c r="G6" i="23"/>
  <c r="F6" i="23"/>
  <c r="B7" i="6"/>
  <c r="D7" i="6" s="1"/>
  <c r="B9" i="22"/>
  <c r="D9" i="22" s="1"/>
  <c r="B6" i="23"/>
  <c r="B6" i="6" s="1"/>
  <c r="B61" i="23"/>
  <c r="E6" i="23"/>
  <c r="Q23" i="24" l="1"/>
  <c r="Q32" i="24"/>
  <c r="Q11" i="24"/>
  <c r="H6" i="23"/>
  <c r="B8" i="24"/>
  <c r="D8" i="24" s="1"/>
  <c r="D6" i="23"/>
  <c r="Q13" i="24"/>
  <c r="Q37" i="24"/>
  <c r="Q19" i="24"/>
  <c r="Q31" i="24"/>
  <c r="Q22" i="24"/>
  <c r="Q36" i="24"/>
  <c r="Q24" i="24"/>
  <c r="Q35" i="24"/>
  <c r="J9" i="22"/>
  <c r="D6" i="6"/>
  <c r="B61" i="6"/>
  <c r="C61" i="23"/>
  <c r="B63" i="24"/>
  <c r="B8" i="22"/>
  <c r="B63" i="22" l="1"/>
  <c r="D8" i="22"/>
  <c r="J8" i="22"/>
</calcChain>
</file>

<file path=xl/comments1.xml><?xml version="1.0" encoding="utf-8"?>
<comments xmlns="http://schemas.openxmlformats.org/spreadsheetml/2006/main">
  <authors>
    <author>Sophie DANSIN</author>
  </authors>
  <commentList>
    <comment ref="E16" authorId="0">
      <text>
        <r>
          <rPr>
            <b/>
            <sz val="9"/>
            <color indexed="81"/>
            <rFont val="Tahoma"/>
            <family val="2"/>
          </rPr>
          <t>Sophie DANSIN:</t>
        </r>
        <r>
          <rPr>
            <sz val="9"/>
            <color indexed="81"/>
            <rFont val="Tahoma"/>
            <family val="2"/>
          </rPr>
          <t xml:space="preserve">
Que la gare de surface
</t>
        </r>
      </text>
    </comment>
    <comment ref="E18" authorId="0">
      <text>
        <r>
          <rPr>
            <b/>
            <sz val="9"/>
            <color indexed="81"/>
            <rFont val="Tahoma"/>
            <family val="2"/>
          </rPr>
          <t>Sophie DANSIN:</t>
        </r>
        <r>
          <rPr>
            <sz val="9"/>
            <color indexed="81"/>
            <rFont val="Tahoma"/>
            <family val="2"/>
          </rPr>
          <t xml:space="preserve">
Que la gare de surface
</t>
        </r>
      </text>
    </comment>
    <comment ref="E20" authorId="0">
      <text>
        <r>
          <rPr>
            <b/>
            <sz val="9"/>
            <color indexed="81"/>
            <rFont val="Tahoma"/>
            <family val="2"/>
          </rPr>
          <t>Sophie DANSIN:</t>
        </r>
        <r>
          <rPr>
            <sz val="9"/>
            <color indexed="81"/>
            <rFont val="Tahoma"/>
            <family val="2"/>
          </rPr>
          <t xml:space="preserve">
Que la gare de surface
</t>
        </r>
      </text>
    </comment>
    <comment ref="E43" authorId="0">
      <text>
        <r>
          <rPr>
            <b/>
            <sz val="9"/>
            <color indexed="81"/>
            <rFont val="Tahoma"/>
            <family val="2"/>
          </rPr>
          <t>Sophie DANSIN:</t>
        </r>
        <r>
          <rPr>
            <sz val="9"/>
            <color indexed="81"/>
            <rFont val="Tahoma"/>
            <family val="2"/>
          </rPr>
          <t xml:space="preserve">
yc gares souterraines Paris Austerlitz, Paris Gare du Nord, Paris Lyon
</t>
        </r>
      </text>
    </comment>
  </commentList>
</comments>
</file>

<file path=xl/comments2.xml><?xml version="1.0" encoding="utf-8"?>
<comments xmlns="http://schemas.openxmlformats.org/spreadsheetml/2006/main">
  <authors>
    <author>Sophie DANSIN</author>
  </authors>
  <commentList>
    <comment ref="E18" authorId="0">
      <text>
        <r>
          <rPr>
            <b/>
            <sz val="9"/>
            <color indexed="81"/>
            <rFont val="Tahoma"/>
            <family val="2"/>
          </rPr>
          <t>Sophie DANSIN:</t>
        </r>
        <r>
          <rPr>
            <sz val="9"/>
            <color indexed="81"/>
            <rFont val="Tahoma"/>
            <family val="2"/>
          </rPr>
          <t xml:space="preserve">
totalité des équipements de la gare (surface +sout)</t>
        </r>
      </text>
    </comment>
    <comment ref="K18" authorId="0">
      <text>
        <r>
          <rPr>
            <b/>
            <sz val="9"/>
            <color indexed="81"/>
            <rFont val="Tahoma"/>
            <family val="2"/>
          </rPr>
          <t>Sophie DANSIN:</t>
        </r>
        <r>
          <rPr>
            <sz val="9"/>
            <color indexed="81"/>
            <rFont val="Tahoma"/>
            <family val="2"/>
          </rPr>
          <t xml:space="preserve">
totalité des équipements de la gare (surface +sout)</t>
        </r>
      </text>
    </comment>
    <comment ref="E20" authorId="0">
      <text>
        <r>
          <rPr>
            <b/>
            <sz val="9"/>
            <color indexed="81"/>
            <rFont val="Tahoma"/>
            <family val="2"/>
          </rPr>
          <t>Sophie DANSIN:</t>
        </r>
        <r>
          <rPr>
            <sz val="9"/>
            <color indexed="81"/>
            <rFont val="Tahoma"/>
            <family val="2"/>
          </rPr>
          <t xml:space="preserve">
totalité des équipements de la gare (surface +sout)</t>
        </r>
      </text>
    </comment>
    <comment ref="K20" authorId="0">
      <text>
        <r>
          <rPr>
            <b/>
            <sz val="9"/>
            <color indexed="81"/>
            <rFont val="Tahoma"/>
            <family val="2"/>
          </rPr>
          <t>Sophie DANSIN:</t>
        </r>
        <r>
          <rPr>
            <sz val="9"/>
            <color indexed="81"/>
            <rFont val="Tahoma"/>
            <family val="2"/>
          </rPr>
          <t xml:space="preserve">
totalité des équipements de la gare (surface +sout)</t>
        </r>
      </text>
    </comment>
    <comment ref="E22" authorId="0">
      <text>
        <r>
          <rPr>
            <b/>
            <sz val="9"/>
            <color indexed="81"/>
            <rFont val="Tahoma"/>
            <family val="2"/>
          </rPr>
          <t>Sophie DANSIN:</t>
        </r>
        <r>
          <rPr>
            <sz val="9"/>
            <color indexed="81"/>
            <rFont val="Tahoma"/>
            <family val="2"/>
          </rPr>
          <t xml:space="preserve">
totalité des équipements de la gare (surface +sout)</t>
        </r>
      </text>
    </comment>
    <comment ref="K22" authorId="0">
      <text>
        <r>
          <rPr>
            <b/>
            <sz val="9"/>
            <color indexed="81"/>
            <rFont val="Tahoma"/>
            <family val="2"/>
          </rPr>
          <t>Sophie DANSIN:</t>
        </r>
        <r>
          <rPr>
            <sz val="9"/>
            <color indexed="81"/>
            <rFont val="Tahoma"/>
            <family val="2"/>
          </rPr>
          <t xml:space="preserve">
totalité des équipements de la gare (surface +sout)</t>
        </r>
      </text>
    </comment>
    <comment ref="E45" authorId="0">
      <text>
        <r>
          <rPr>
            <b/>
            <sz val="9"/>
            <color indexed="81"/>
            <rFont val="Tahoma"/>
            <family val="2"/>
          </rPr>
          <t>Sophie DANSIN:</t>
        </r>
        <r>
          <rPr>
            <sz val="9"/>
            <color indexed="81"/>
            <rFont val="Tahoma"/>
            <family val="2"/>
          </rPr>
          <t xml:space="preserve">
Hors gares souterraines Paris Austerlitz, Paris Gare du Nord , Paris Lyon</t>
        </r>
      </text>
    </comment>
    <comment ref="K45" authorId="0">
      <text>
        <r>
          <rPr>
            <b/>
            <sz val="9"/>
            <color indexed="81"/>
            <rFont val="Tahoma"/>
            <family val="2"/>
          </rPr>
          <t>Sophie DANSIN:</t>
        </r>
        <r>
          <rPr>
            <sz val="9"/>
            <color indexed="81"/>
            <rFont val="Tahoma"/>
            <family val="2"/>
          </rPr>
          <t xml:space="preserve">
Hors gares souterraines Paris Austerlitz, Paris Gare du Nord , Paris Lyon</t>
        </r>
      </text>
    </comment>
  </commentList>
</comments>
</file>

<file path=xl/comments3.xml><?xml version="1.0" encoding="utf-8"?>
<comments xmlns="http://schemas.openxmlformats.org/spreadsheetml/2006/main">
  <authors>
    <author>Sophie DANSIN</author>
  </authors>
  <commentList>
    <comment ref="E18" authorId="0">
      <text>
        <r>
          <rPr>
            <b/>
            <sz val="9"/>
            <color indexed="81"/>
            <rFont val="Tahoma"/>
            <family val="2"/>
          </rPr>
          <t>Sophie DANSIN:</t>
        </r>
        <r>
          <rPr>
            <sz val="9"/>
            <color indexed="81"/>
            <rFont val="Tahoma"/>
            <family val="2"/>
          </rPr>
          <t xml:space="preserve">
totalité des équipements de la gare (surface +sout)</t>
        </r>
      </text>
    </comment>
    <comment ref="K18" authorId="0">
      <text>
        <r>
          <rPr>
            <b/>
            <sz val="9"/>
            <color indexed="81"/>
            <rFont val="Tahoma"/>
            <family val="2"/>
          </rPr>
          <t>Sophie DANSIN:</t>
        </r>
        <r>
          <rPr>
            <sz val="9"/>
            <color indexed="81"/>
            <rFont val="Tahoma"/>
            <family val="2"/>
          </rPr>
          <t xml:space="preserve">
QUE LA GARE DE SURFACE</t>
        </r>
      </text>
    </comment>
    <comment ref="L18" authorId="0">
      <text>
        <r>
          <rPr>
            <b/>
            <sz val="9"/>
            <color indexed="81"/>
            <rFont val="Tahoma"/>
            <family val="2"/>
          </rPr>
          <t>Sophie DANSIN:</t>
        </r>
        <r>
          <rPr>
            <sz val="9"/>
            <color indexed="81"/>
            <rFont val="Tahoma"/>
            <family val="2"/>
          </rPr>
          <t xml:space="preserve">
QUE LA GARE DE SURFACE</t>
        </r>
      </text>
    </comment>
    <comment ref="M18" authorId="0">
      <text>
        <r>
          <rPr>
            <b/>
            <sz val="9"/>
            <color indexed="81"/>
            <rFont val="Tahoma"/>
            <family val="2"/>
          </rPr>
          <t>Sophie DANSIN:</t>
        </r>
        <r>
          <rPr>
            <sz val="9"/>
            <color indexed="81"/>
            <rFont val="Tahoma"/>
            <family val="2"/>
          </rPr>
          <t xml:space="preserve">
QUE LA GARE DE SURFACE</t>
        </r>
      </text>
    </comment>
    <comment ref="E20" authorId="0">
      <text>
        <r>
          <rPr>
            <b/>
            <sz val="9"/>
            <color indexed="81"/>
            <rFont val="Tahoma"/>
            <family val="2"/>
          </rPr>
          <t>Sophie DANSIN:</t>
        </r>
        <r>
          <rPr>
            <sz val="9"/>
            <color indexed="81"/>
            <rFont val="Tahoma"/>
            <family val="2"/>
          </rPr>
          <t xml:space="preserve">
totalité des équipements de la gare (surface +sout)</t>
        </r>
      </text>
    </comment>
    <comment ref="K20" authorId="0">
      <text>
        <r>
          <rPr>
            <b/>
            <sz val="9"/>
            <color indexed="81"/>
            <rFont val="Tahoma"/>
            <family val="2"/>
          </rPr>
          <t>Sophie DANSIN:</t>
        </r>
        <r>
          <rPr>
            <sz val="9"/>
            <color indexed="81"/>
            <rFont val="Tahoma"/>
            <family val="2"/>
          </rPr>
          <t xml:space="preserve">
QUE LA GARE DE SURFACE POUR PARIS LYON</t>
        </r>
      </text>
    </comment>
    <comment ref="L20" authorId="0">
      <text>
        <r>
          <rPr>
            <b/>
            <sz val="9"/>
            <color indexed="81"/>
            <rFont val="Tahoma"/>
            <family val="2"/>
          </rPr>
          <t>Sophie DANSIN:</t>
        </r>
        <r>
          <rPr>
            <sz val="9"/>
            <color indexed="81"/>
            <rFont val="Tahoma"/>
            <family val="2"/>
          </rPr>
          <t xml:space="preserve">
QUE LA GARE DE SURFACE POUR PARIS LYON</t>
        </r>
      </text>
    </comment>
    <comment ref="M20" authorId="0">
      <text>
        <r>
          <rPr>
            <b/>
            <sz val="9"/>
            <color indexed="81"/>
            <rFont val="Tahoma"/>
            <family val="2"/>
          </rPr>
          <t>Sophie DANSIN:</t>
        </r>
        <r>
          <rPr>
            <sz val="9"/>
            <color indexed="81"/>
            <rFont val="Tahoma"/>
            <family val="2"/>
          </rPr>
          <t xml:space="preserve">
QUE LA GARE DE SURFACE POUR PARIS LYON</t>
        </r>
      </text>
    </comment>
    <comment ref="E22" authorId="0">
      <text>
        <r>
          <rPr>
            <b/>
            <sz val="9"/>
            <color indexed="81"/>
            <rFont val="Tahoma"/>
            <family val="2"/>
          </rPr>
          <t>Sophie DANSIN:</t>
        </r>
        <r>
          <rPr>
            <sz val="9"/>
            <color indexed="81"/>
            <rFont val="Tahoma"/>
            <family val="2"/>
          </rPr>
          <t xml:space="preserve">
totalité des équipements de la gare (surface +sout)</t>
        </r>
      </text>
    </comment>
    <comment ref="K22" authorId="0">
      <text>
        <r>
          <rPr>
            <b/>
            <sz val="9"/>
            <color indexed="81"/>
            <rFont val="Tahoma"/>
            <family val="2"/>
          </rPr>
          <t>Sophie DANSIN:</t>
        </r>
        <r>
          <rPr>
            <sz val="9"/>
            <color indexed="81"/>
            <rFont val="Tahoma"/>
            <family val="2"/>
          </rPr>
          <t xml:space="preserve">
QUE LA GARE DE SURFACE</t>
        </r>
      </text>
    </comment>
    <comment ref="L22" authorId="0">
      <text>
        <r>
          <rPr>
            <b/>
            <sz val="9"/>
            <color indexed="81"/>
            <rFont val="Tahoma"/>
            <family val="2"/>
          </rPr>
          <t>Sophie DANSIN:</t>
        </r>
        <r>
          <rPr>
            <sz val="9"/>
            <color indexed="81"/>
            <rFont val="Tahoma"/>
            <family val="2"/>
          </rPr>
          <t xml:space="preserve">
QUE LA GARE DE SURFACE</t>
        </r>
      </text>
    </comment>
    <comment ref="M22" authorId="0">
      <text>
        <r>
          <rPr>
            <b/>
            <sz val="9"/>
            <color indexed="81"/>
            <rFont val="Tahoma"/>
            <family val="2"/>
          </rPr>
          <t>Sophie DANSIN:</t>
        </r>
        <r>
          <rPr>
            <sz val="9"/>
            <color indexed="81"/>
            <rFont val="Tahoma"/>
            <family val="2"/>
          </rPr>
          <t xml:space="preserve">
QUE LA GARE DE SURFACE</t>
        </r>
      </text>
    </comment>
    <comment ref="I31" authorId="0">
      <text>
        <r>
          <rPr>
            <b/>
            <sz val="9"/>
            <color indexed="81"/>
            <rFont val="Tahoma"/>
            <family val="2"/>
          </rPr>
          <t>Sophie DANSIN:</t>
        </r>
        <r>
          <rPr>
            <sz val="9"/>
            <color indexed="81"/>
            <rFont val="Tahoma"/>
            <family val="2"/>
          </rPr>
          <t xml:space="preserve">
YC la gare de Thionville en 2015 et 2016. Thionville n’a pas eu de résultat en 2017 à cause d’un conflit social
</t>
        </r>
      </text>
    </comment>
    <comment ref="K31" authorId="0">
      <text>
        <r>
          <rPr>
            <b/>
            <sz val="9"/>
            <color indexed="81"/>
            <rFont val="Tahoma"/>
            <family val="2"/>
          </rPr>
          <t>Sophie DANSIN:</t>
        </r>
        <r>
          <rPr>
            <sz val="9"/>
            <color indexed="81"/>
            <rFont val="Tahoma"/>
            <family val="2"/>
          </rPr>
          <t xml:space="preserve">
+ GARE DE THIONVILLE INFO CLAIRE GAUTHIER MAIL DU 22/02/2018</t>
        </r>
      </text>
    </comment>
    <comment ref="L31" authorId="0">
      <text>
        <r>
          <rPr>
            <b/>
            <sz val="9"/>
            <color indexed="81"/>
            <rFont val="Tahoma"/>
            <family val="2"/>
          </rPr>
          <t>Sophie DANSIN:</t>
        </r>
        <r>
          <rPr>
            <sz val="9"/>
            <color indexed="81"/>
            <rFont val="Tahoma"/>
            <family val="2"/>
          </rPr>
          <t xml:space="preserve">
+ GARE DE THIONVILLE INFO CLAIRE GAUTHIER MAIL DU 22/02/2018</t>
        </r>
      </text>
    </comment>
    <comment ref="M31" authorId="0">
      <text>
        <r>
          <rPr>
            <b/>
            <sz val="9"/>
            <color indexed="81"/>
            <rFont val="Tahoma"/>
            <family val="2"/>
          </rPr>
          <t>Sophie DANSIN:</t>
        </r>
        <r>
          <rPr>
            <sz val="9"/>
            <color indexed="81"/>
            <rFont val="Tahoma"/>
            <family val="2"/>
          </rPr>
          <t xml:space="preserve">
Sans la gare de Thionville. n’a pas eu de résultat en 2017 à cause d’un conflit social
INFO CLAIRE GAUTHIER</t>
        </r>
      </text>
    </comment>
  </commentList>
</comments>
</file>

<file path=xl/comments4.xml><?xml version="1.0" encoding="utf-8"?>
<comments xmlns="http://schemas.openxmlformats.org/spreadsheetml/2006/main">
  <authors>
    <author>Sophie DANSIN</author>
  </authors>
  <commentList>
    <comment ref="C29" authorId="0">
      <text>
        <r>
          <rPr>
            <b/>
            <sz val="9"/>
            <color indexed="81"/>
            <rFont val="Tahoma"/>
            <family val="2"/>
          </rPr>
          <t>Sophie DANSIN:</t>
        </r>
        <r>
          <rPr>
            <sz val="9"/>
            <color indexed="81"/>
            <rFont val="Tahoma"/>
            <family val="2"/>
          </rPr>
          <t xml:space="preserve">
YC la gare de Thionville en 2015 et 2016. Thionville n’a pas eu de résultat en 2017 à cause d’un conflit social</t>
        </r>
      </text>
    </comment>
    <comment ref="F29" authorId="0">
      <text>
        <r>
          <rPr>
            <b/>
            <sz val="9"/>
            <color indexed="81"/>
            <rFont val="Tahoma"/>
            <family val="2"/>
          </rPr>
          <t>Sophie DANSIN:</t>
        </r>
        <r>
          <rPr>
            <sz val="9"/>
            <color indexed="81"/>
            <rFont val="Tahoma"/>
            <family val="2"/>
          </rPr>
          <t xml:space="preserve">
+ GARE DE THIONVILLE INFO CLAIRE GAUTHIER MAIL DU 22/02/2018</t>
        </r>
      </text>
    </comment>
    <comment ref="G29" authorId="0">
      <text>
        <r>
          <rPr>
            <b/>
            <sz val="9"/>
            <color indexed="81"/>
            <rFont val="Tahoma"/>
            <family val="2"/>
          </rPr>
          <t>Sophie DANSIN:</t>
        </r>
        <r>
          <rPr>
            <sz val="9"/>
            <color indexed="81"/>
            <rFont val="Tahoma"/>
            <family val="2"/>
          </rPr>
          <t xml:space="preserve">
+ GARE DE THIONVILLE INFO CLAIRE GAUTHIER MAIL DU 22/02/2018</t>
        </r>
      </text>
    </comment>
    <comment ref="H29" authorId="0">
      <text>
        <r>
          <rPr>
            <b/>
            <sz val="9"/>
            <color indexed="81"/>
            <rFont val="Tahoma"/>
            <family val="2"/>
          </rPr>
          <t>Sophie DANSIN:</t>
        </r>
        <r>
          <rPr>
            <sz val="9"/>
            <color indexed="81"/>
            <rFont val="Tahoma"/>
            <family val="2"/>
          </rPr>
          <t xml:space="preserve">
Sans la gare de Thionville. n’a pas eu de résultat en 2017 à cause d’un conflit social
INFO CLAIRE GAUTHIER</t>
        </r>
      </text>
    </comment>
  </commentList>
</comments>
</file>

<file path=xl/sharedStrings.xml><?xml version="1.0" encoding="utf-8"?>
<sst xmlns="http://schemas.openxmlformats.org/spreadsheetml/2006/main" count="990" uniqueCount="150">
  <si>
    <t>Nom de la gare</t>
  </si>
  <si>
    <t>Suivi</t>
  </si>
  <si>
    <t>Périmètre</t>
  </si>
  <si>
    <t>Incitations</t>
  </si>
  <si>
    <t>Date de mise en œuvre</t>
  </si>
  <si>
    <t>Objectif</t>
  </si>
  <si>
    <t xml:space="preserve">Modalités de calcul </t>
  </si>
  <si>
    <t>Satisfaction Globale</t>
  </si>
  <si>
    <t>Objectif 2018</t>
  </si>
  <si>
    <t>Objectif 2019</t>
  </si>
  <si>
    <t>Objectif 2020</t>
  </si>
  <si>
    <t>A AUV-RHONE ALP</t>
  </si>
  <si>
    <t>A BOURGOGNE FC</t>
  </si>
  <si>
    <t>A BRETAGNE</t>
  </si>
  <si>
    <t>A GRAND EST</t>
  </si>
  <si>
    <t>A HAUTS DE FRANCE</t>
  </si>
  <si>
    <t>A NORMANDIE</t>
  </si>
  <si>
    <t>A OCCITANIE</t>
  </si>
  <si>
    <t>A PACA</t>
  </si>
  <si>
    <t>A PAYS DE LA LOIRE</t>
  </si>
  <si>
    <t>B AUV-RHONE ALP</t>
  </si>
  <si>
    <t>B BOURGOGNE FC</t>
  </si>
  <si>
    <t>B BRETAGNE</t>
  </si>
  <si>
    <t>B GRAND EST</t>
  </si>
  <si>
    <t>B HAUTS DE FRANCE</t>
  </si>
  <si>
    <t>B NORMANDIE</t>
  </si>
  <si>
    <t>B OCCITANIE</t>
  </si>
  <si>
    <t>B PACA</t>
  </si>
  <si>
    <t>B PAYS DE LA LOIRE</t>
  </si>
  <si>
    <t>C AUV-RHONE ALP</t>
  </si>
  <si>
    <t>C BOURGOGNE FC</t>
  </si>
  <si>
    <t>C BRETAGNE</t>
  </si>
  <si>
    <t>C GRAND EST</t>
  </si>
  <si>
    <t>C HAUTS DE FRANCE</t>
  </si>
  <si>
    <t>C NORMANDIE</t>
  </si>
  <si>
    <t>C OCCITANIE</t>
  </si>
  <si>
    <t>C PACA</t>
  </si>
  <si>
    <t>C PAYS DE LA LOIRE</t>
  </si>
  <si>
    <t>Périmètre de gestion</t>
  </si>
  <si>
    <t>Historique et objectifs de qualité - Indicateurs de satisfaction</t>
  </si>
  <si>
    <t>96% en 2018, 96,5% en 2019 et 97% en 2020</t>
  </si>
  <si>
    <t>Mise en œuvre</t>
  </si>
  <si>
    <t>Publication sur SNCF OPEN DATA</t>
  </si>
  <si>
    <t>- une fiche de détail sur la mesure de chaque indicateur et le bonus/malus associé</t>
  </si>
  <si>
    <t>dès 2018</t>
  </si>
  <si>
    <t>Publication quotidienne des non conformités sur SNCF  OPEN DATA</t>
  </si>
  <si>
    <t xml:space="preserve"> Fréquence de calcul : annuelle</t>
  </si>
  <si>
    <t>Fréquence de calcul des incitations : annuelle</t>
  </si>
  <si>
    <t>Dès 2018</t>
  </si>
  <si>
    <t>Fréquence de calcul : annuelle</t>
  </si>
  <si>
    <t>A CENTRE VAL de LOIRE</t>
  </si>
  <si>
    <t>B CENTRE VAL de LOIRE</t>
  </si>
  <si>
    <t>C CENTRE VAL de LOIRE</t>
  </si>
  <si>
    <t>Nombre de gares du périmètre de gestion</t>
  </si>
  <si>
    <t>Ce document comporte :</t>
  </si>
  <si>
    <t>Mesure de l'indicateur de Propreté</t>
  </si>
  <si>
    <t xml:space="preserve">- une fiche par indicateur précisant l'historique de mesure de l'indicateur et les objectifs associés pour chaque périmètre de gestion </t>
  </si>
  <si>
    <t>P1 2017</t>
  </si>
  <si>
    <t>TGA Aéroport CDG 2 TGV</t>
  </si>
  <si>
    <t>A NOUVELLE AQUITAINE</t>
  </si>
  <si>
    <t>B NOUVELLE AQUITAINE</t>
  </si>
  <si>
    <t>C NOUVELLE AQUITAINE</t>
  </si>
  <si>
    <t>Nbre de TFT suivis</t>
  </si>
  <si>
    <t>P1 2016</t>
  </si>
  <si>
    <t>P1 2015</t>
  </si>
  <si>
    <t>Indicateur mixte 2015</t>
  </si>
  <si>
    <t>Indicateur mixte 2016</t>
  </si>
  <si>
    <t>Satisfaction Information</t>
  </si>
  <si>
    <t>Disponibilité TFT</t>
  </si>
  <si>
    <t>Moyenne 2015-2017</t>
  </si>
  <si>
    <t>10% du malus par tranche de 0,1 point.</t>
  </si>
  <si>
    <t>TGV</t>
  </si>
  <si>
    <t>TOTAL</t>
  </si>
  <si>
    <t>Indicateur mixte et objectif</t>
  </si>
  <si>
    <t>Moyenne 2014-2016 Ascenseurs</t>
  </si>
  <si>
    <t>Moyenne 2014-2016 Escaliers mécaniques</t>
  </si>
  <si>
    <t>Proportion de gares suivies dans le périmètre de gestion</t>
  </si>
  <si>
    <t>Les prestataires Propreté de G&amp;C sont incités financièrement par contrat sur un taux maximal de 10% de non-conformité. Dans la logique d'un standard de propreté, ce taux est proposé comme objectif.</t>
  </si>
  <si>
    <t>Versement : avoir / facture sur facturation de la prestation de base du périmètre de gestion au cours du premier semestre de l'année N+1</t>
  </si>
  <si>
    <t>Versement : avoir sur facturation de la prestation de base du périmètre de gestion au cours du premier semestre de l'année N+1</t>
  </si>
  <si>
    <t>Total</t>
  </si>
  <si>
    <t>C ILE DE FRANCE</t>
  </si>
  <si>
    <t>B ILE DE FRANCE</t>
  </si>
  <si>
    <t>Moyenne élévatique historique et objectif</t>
  </si>
  <si>
    <t>ND</t>
  </si>
  <si>
    <t>x</t>
  </si>
  <si>
    <t xml:space="preserve"> </t>
  </si>
  <si>
    <t xml:space="preserve"> Ascenseurs</t>
  </si>
  <si>
    <t xml:space="preserve"> Escaliers mécaniques</t>
  </si>
  <si>
    <t>Disponibilité Moyenne 2014-2016 élévatique</t>
  </si>
  <si>
    <t xml:space="preserve">Proportion de gares suivies </t>
  </si>
  <si>
    <t>Proportion de gares suivies</t>
  </si>
  <si>
    <t>Nombre de gares mesurées (2016)</t>
  </si>
  <si>
    <t>Nombre d'ascenseurs mesurés</t>
  </si>
  <si>
    <t>Nombre d'escalators mesurés</t>
  </si>
  <si>
    <t>Disponibilité de l'élévatique</t>
  </si>
  <si>
    <t>Qualité de l'information voyageurs</t>
  </si>
  <si>
    <t>Historique et objectifs - Disponibilité de l'élévatique</t>
  </si>
  <si>
    <t>Historique et objectifs - qualité de l'information voyageurs</t>
  </si>
  <si>
    <t>Historique et objectifs - Satisfaction des voyageurs</t>
  </si>
  <si>
    <t>2018 pour les périmètres de gestion de gares a - publication uniquement pour les indicateurs des autres gares (pas de bonus/malus)</t>
  </si>
  <si>
    <t>Fréquence de calcul des incitations : pas d'incitation</t>
  </si>
  <si>
    <t>Pas d'objectif</t>
  </si>
  <si>
    <t>L'indicateur mesure le taux de réalisation des prestation pour les personnes à mobilité réduite (PMR) à partir de l'outil SOCA. Il s'agit du taux de réalisation des prestations PMR réservées à l'avance, seul type de prestation qui comporte une obligation de réalisation pour le gestionnaire des gares.</t>
  </si>
  <si>
    <t>Tous les périmètres concernés</t>
  </si>
  <si>
    <t>Fréquence de publication : annuelle (N+1)</t>
  </si>
  <si>
    <t>Satisfaction globale des voyageurs en gare</t>
  </si>
  <si>
    <t xml:space="preserve">Bonus ou  malus : 0,2% du CA de la prestation de base
 10% du bonus par tranche de 0,1 point </t>
  </si>
  <si>
    <t>Publication des données sur SNCF OPEN DATA</t>
  </si>
  <si>
    <t>Qualité des prestations PMR réservées</t>
  </si>
  <si>
    <t>Indicateur mixte 2017</t>
  </si>
  <si>
    <t xml:space="preserve">Propreté </t>
  </si>
  <si>
    <t xml:space="preserve">Historique et objectifs  - Propreté </t>
  </si>
  <si>
    <t>TGA AÉROPORT CDG 2 TGV</t>
  </si>
  <si>
    <t>TGA BORDEAUX</t>
  </si>
  <si>
    <t>TGA GRENOBLE</t>
  </si>
  <si>
    <t>TGA LILLE EUROPE</t>
  </si>
  <si>
    <t>TGA LILLE FLANDRES</t>
  </si>
  <si>
    <t xml:space="preserve">TGA LYON  PART-DIEU </t>
  </si>
  <si>
    <t>TGA MARSEILLE ST CHARLES</t>
  </si>
  <si>
    <t>TGA MONTPELLIER</t>
  </si>
  <si>
    <t>TGA NANCY</t>
  </si>
  <si>
    <t>TGA NANTES</t>
  </si>
  <si>
    <t>TGA PARIS AUSTERLITZ</t>
  </si>
  <si>
    <t>TGA PARIS EST</t>
  </si>
  <si>
    <t>TGA PARIS GARE DE LYON BERCY</t>
  </si>
  <si>
    <t>TGA PARIS MONTPARNASSE</t>
  </si>
  <si>
    <t>TGA PARIS NORD</t>
  </si>
  <si>
    <t>TGA PARIS ST LAZARE</t>
  </si>
  <si>
    <t>TGA RENNES</t>
  </si>
  <si>
    <t>TGA STRASBOURG</t>
  </si>
  <si>
    <t>TGA TOULOUSE</t>
  </si>
  <si>
    <t>Ce document  précise les indicateurs de suivi de la qualité de service proposés par SNCF Gares &amp; Connexions ainsi que les incitations financières correspondantes dans le cadre du DRG 2018-2020.</t>
  </si>
  <si>
    <t>L'indicateur est uniquement publié à titre d'information, sans incitation financière</t>
  </si>
  <si>
    <t>ANNEXE A4                            MECANISME INCITATIF A LA QUALITE DE SERVICE</t>
  </si>
  <si>
    <t>Nombre de gares mesurées</t>
  </si>
  <si>
    <t>Nombre de gares mesurées (2017)</t>
  </si>
  <si>
    <t>Tous les ascenseurs et escalators du périmètre foncier de SNCF Gares &amp; Connexions qui font l'objet d'un suivi. Le malus sera calculé sur la base des données disponibles chaque année, qui pourront comprendre plus d'équipempents suivis que les années précédentes.
Les données des ascenseurs d'une part et les données des escaliers mécaniques d'autre part de l'année sont moyennées avec pondération sur le nombre d'équipements évalués.  La moyenne ainsi obtenue est comparée à l’objectif pour le calcul d’un malus.
Si la proportion de gares suivies (en réalisé) est inférieure à 10% du nombre de gares du périmètre de gestion, aucun malus ne sera appliqué à l’indicateur sur le périmètre de gestion donné. 
La distinction entre gare de surface et gare souterraine n'étant pas disponible pour les 3 gares parisiennes concernées : Paris Austerlitz, Paris Nord, Paris Lyon, l'indicateur porté sur la gare de surface concerne la totalité de la gare (tant pour les équipements que pour le taux de disponibilité). L'indicateur du périmètre de gestion des gares B Ile de France est affiché hors ces 3 gares souterraines.</t>
  </si>
  <si>
    <t xml:space="preserve">Toutes les gares pour lesquelles l'information est disponible.
Les données de disponibilité des TFT et de satisfaction Information Voyageurs sont collectées sur les 3 dernières années disponibles. Le réalisé de l'année est comparé à l’objectif pour le calcul d’un malus.
Si la proportion de gares suivies est inférieure à 10% du nombre de gares du périmètre de gestion, pour l'un ou l'autre des indicateur composant le mix,  aucun malus ne sera appliqué à l’indicateur sur le périmètre de gestion donné. 
Pour la partie disponibilité des TFT de cet indicateur, la distinction entre gare de surface et gare souterraine n'étant pas disponible pour les 3 gares parisiennes suivantes : Paris Austerlitz, Paris Nord, Paris Lyon. L'indicateur porté sur la gare de surface concerne la totalité de la gare (tant pour les équipements que pour le taux de disponibilité). L'indicateur du périmètre de gestion des gares B Ile de France est affiché hors ces 3 gares souterraines. 
A contrario, la décomposition de la satisfaction Information de cet indicateur étant disponible entre gare de surface et gare souterraine, cette partie reprend bien uniquement l'indicateur de surface pour les 3 gares concernées. La part souterraine des gares étant reprise sur la ligne du périmètre de gestion des gares b d' Ile de France. </t>
  </si>
  <si>
    <t>DRG 2018-2020
Juin 2018</t>
  </si>
  <si>
    <t>DRG 2018-2020
Juin  2018</t>
  </si>
  <si>
    <t>Pour les périmètres de gestion des gares a  : les mesures de la satisfaction globale sont réalisées sur les gares a par un prestataire externe choisi après appel d'offre (BVA depuis 2017). Les très grandes gares sont enquêtées deux fois par an (en mars et en septembre) et les  autres sont enquêtées une fois par an (en septembre). Dans la majorité des gares, 204 questionnaires sont réalisés, il y a en a 306 en gare de Paris Bercy et 408 dans les six grandes gares parisiennes, Marseille et Lyon Part Dieu.
Pour les autres périmètres de gestion : une mesure de la satisfaction globale des voyageurs sera mise en place à partir de 2018 par échantillonnage sur quelques gares représentatives de chaque périmètre de gestion de gares b et c par région à partir de bornes interactives qui seront installées dans les gares. Ces gares seront choisies en commun par SNCF Gares &amp; Connexions et les transporteurs / AO concernés. La méthodologie de mesure de la satisfaction étant différente, les résultats ne seront pas directement comparables. Les indicateurs mesurés seront publiés mais ne feront pas l'objet d'un bonus-malus faute de pouvoir déterminer à ce stade un objectif en l'absence d'historique.</t>
  </si>
  <si>
    <t>Un objectif global (atteinte d'un "standard" , comme pour les autres indicateurs avec malus uniquement)
Niveau : la moyenne annuelle de l'indicateur est comprise entre 86,8% et 87,1%. L'objectif 2018 est fixé à 87%, 2019 à 88% et 2020 à 89%</t>
  </si>
  <si>
    <t>Malus uniquement ( pas de bonus)  : max 0,1% du CA de la prestation de base ; 10% du malus par point de pourcentage au dessus de 10% de non-conformité, plafonné à 10.</t>
  </si>
  <si>
    <t>Malus uniquement ( pas de bonus) : max 0,1% du CA de la prestation de base ; 10% du malus par tranche de 0,2% en dessous de l'objectif, plafonné à 10.</t>
  </si>
  <si>
    <t>Malus  : malus uniquement, max 0,1% du CA de la prestation de base du périmètre de gestion.   10% du malus par tranche de 0,2% en dessous de l'objectif à partir de 0,2% en dessous de l'objectif pour tenir compte de la marge d'erreur statistique  liée à la mesure de l'indicateur de satisfaction sur l'information, plafonné à 10.</t>
  </si>
  <si>
    <t>Les objectifs sont individualisés pour chaque périmètre de gestion. Pour les gares a : objectif 2018=moyenne 2015-2017+0,1 point, objectif 2019=moyenne 2015-2017+0,2 point, objectif 2020=moyenne 2015-2017+0,3 point. Un objectif plancher de 7 s'applique à toutes les gares a.
Malus si Objectif -0,5 points, bonus si Objectif +0,5 points afin de tenir compte des marges d'erreurs statistiques liées à la mesure, plafonné à 10.
Pour les autres périmètres de gestion : pas d'historique permettant de fixer un objectif - les indicateurs seront uniquement publiés à titre d'information. Ils pourront être incités financièrement dans les prochains DRG.</t>
  </si>
  <si>
    <t xml:space="preserve">Ensemble des gares suivies dans Barogare, e-progare et Progare. Le réalisé de l'année est comparé à l’objectif pour le calcul d’un malus.
Si la proportion de gares suivies est inférieure à 10% du nombre de gares du périmètre de gestion, aucun malus ne sera appliqué à l’indicateur sur le périmètre de gestion donné. 
La distinction de cet indicateur entre gare de surface et gare souterraine étant disponible pour les 3 gares parisiennes concernées : Paris Austerlitz, Paris Nord, Paris Lyon, l'indicateur porté sur le périmètre de gestion de la gare concerne bien uniquement la gare de surface. La part souterraine des gares étant reprise sur la ligne du périmètre de gestion des gares B Ile de France.
</t>
  </si>
  <si>
    <t xml:space="preserve">Toutes les gares pour lesquelles l'information est disponible. Tous les périmètres de gestion à termes.
Les données de satisfaction globale sont collectées sur les 3 dernières années disponibles, sur le nombre de vagues disponibles par an qui peut varier en fonction des gares. Elles sont moyennées chaque année par périmètre de gestion. La moyenne de ces 3 années constitue l’objectif individuel par périmètre de gestion et est comparé au réel de l’année pour le calcul d’un bonus/malus.
La distinction de cet indicateur entre gare de surface et gare souterraine étant disponible pour les 3 gares parisiennes concernées : Paris Austerlitz, Paris Nord, Paris Lyon, l'indicateur porté sur le périmètre de gestion de la gare concerne bien uniquement la gare de surface. La part souterraine des gares étant reprise sur la ligne du périmètre de gestion des gares B Ile de France. </t>
  </si>
  <si>
    <t>Mise à jour le10/07/2018 en conformité avec l'avis ARAFER n°2018-057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</si>
</sst>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0"/>
    <numFmt numFmtId="166" formatCode="0.0%"/>
    <numFmt numFmtId="167" formatCode="_-* #,##0.0\ _€_-;\-* #,##0.0\ _€_-;_-* &quot;-&quot;??\ _€_-;_-@_-"/>
  </numFmts>
  <fonts count="5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4"/>
      <name val="Arial"/>
      <family val="2"/>
    </font>
    <font>
      <b/>
      <sz val="18"/>
      <color theme="3"/>
      <name val="Cambria"/>
      <family val="1"/>
      <scheme val="major"/>
    </font>
    <font>
      <b/>
      <sz val="14"/>
      <color theme="1"/>
      <name val="Calibri"/>
      <family val="2"/>
      <scheme val="minor"/>
    </font>
    <font>
      <sz val="9"/>
      <color rgb="FF000000"/>
      <name val="Arial"/>
      <family val="2"/>
    </font>
    <font>
      <b/>
      <sz val="18"/>
      <color rgb="FF000000"/>
      <name val="Arial"/>
      <family val="2"/>
    </font>
    <font>
      <sz val="10"/>
      <name val="Tahoma"/>
      <family val="2"/>
    </font>
    <font>
      <b/>
      <sz val="11"/>
      <color indexed="64"/>
      <name val="Arial"/>
      <family val="2"/>
    </font>
    <font>
      <sz val="10"/>
      <color theme="1"/>
      <name val="Tahoma"/>
      <family val="2"/>
    </font>
    <font>
      <sz val="9"/>
      <color indexed="81"/>
      <name val="Tahoma"/>
      <family val="2"/>
    </font>
    <font>
      <b/>
      <sz val="9"/>
      <color indexed="81"/>
      <name val="Tahoma"/>
      <family val="2"/>
    </font>
    <font>
      <sz val="11"/>
      <name val="Calibri"/>
      <family val="2"/>
      <scheme val="minor"/>
    </font>
    <font>
      <sz val="11"/>
      <color theme="1" tint="0.34998626667073579"/>
      <name val="Calibri"/>
      <family val="2"/>
      <scheme val="minor"/>
    </font>
    <font>
      <sz val="10"/>
      <color rgb="FF000000"/>
      <name val="Arial"/>
      <family val="2"/>
    </font>
    <font>
      <b/>
      <sz val="10"/>
      <color rgb="FF000000"/>
      <name val="Arial"/>
      <family val="2"/>
    </font>
    <font>
      <b/>
      <sz val="14"/>
      <color rgb="FFFF0000"/>
      <name val="Calibri"/>
      <family val="2"/>
      <scheme val="minor"/>
    </font>
    <font>
      <b/>
      <sz val="11"/>
      <color indexed="8"/>
      <name val="Calibri"/>
      <family val="2"/>
      <scheme val="minor"/>
    </font>
    <font>
      <sz val="14"/>
      <color theme="1"/>
      <name val="Calibri"/>
      <family val="2"/>
      <scheme val="minor"/>
    </font>
    <font>
      <b/>
      <sz val="11"/>
      <color rgb="FFC00000"/>
      <name val="Calibri"/>
      <family val="2"/>
      <scheme val="minor"/>
    </font>
    <font>
      <sz val="11"/>
      <color rgb="FFC00000"/>
      <name val="Calibri"/>
      <family val="2"/>
      <scheme val="minor"/>
    </font>
    <font>
      <sz val="10"/>
      <color rgb="FFC00000"/>
      <name val="Tahoma"/>
      <family val="2"/>
    </font>
    <font>
      <i/>
      <sz val="11"/>
      <color rgb="FFFF0000"/>
      <name val="Calibri"/>
      <family val="2"/>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indexed="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84740745262"/>
        <bgColor indexed="64"/>
      </patternFill>
    </fill>
    <fill>
      <patternFill patternType="solid">
        <fgColor rgb="FFFFC000"/>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rgb="FFD7D7D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5EE7A"/>
        <bgColor indexed="64"/>
      </patternFill>
    </fill>
    <fill>
      <patternFill patternType="solid">
        <fgColor rgb="FF43CBFB"/>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top/>
      <bottom style="medium">
        <color indexed="64"/>
      </bottom>
      <diagonal/>
    </border>
  </borders>
  <cellStyleXfs count="142">
    <xf numFmtId="0" fontId="0" fillId="0" borderId="0"/>
    <xf numFmtId="43" fontId="1" fillId="0" borderId="0" applyFont="0" applyFill="0" applyBorder="0" applyAlignment="0" applyProtection="0"/>
    <xf numFmtId="0" fontId="1" fillId="0" borderId="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0" applyNumberFormat="0" applyAlignment="0" applyProtection="0"/>
    <xf numFmtId="0" fontId="22" fillId="0" borderId="11" applyNumberFormat="0" applyFill="0" applyAlignment="0" applyProtection="0"/>
    <xf numFmtId="0" fontId="18" fillId="21" borderId="12" applyNumberFormat="0" applyFont="0" applyAlignment="0" applyProtection="0"/>
    <xf numFmtId="0" fontId="18" fillId="21" borderId="12" applyNumberFormat="0" applyFont="0" applyAlignment="0" applyProtection="0"/>
    <xf numFmtId="0" fontId="23" fillId="7" borderId="10" applyNumberFormat="0" applyAlignment="0" applyProtection="0"/>
    <xf numFmtId="0" fontId="24" fillId="3" borderId="0" applyNumberFormat="0" applyBorder="0" applyAlignment="0" applyProtection="0"/>
    <xf numFmtId="0" fontId="25" fillId="22" borderId="0" applyNumberFormat="0" applyBorder="0" applyAlignment="0" applyProtection="0"/>
    <xf numFmtId="0" fontId="26" fillId="0" borderId="0"/>
    <xf numFmtId="0" fontId="26" fillId="0" borderId="0"/>
    <xf numFmtId="0" fontId="26" fillId="0" borderId="0"/>
    <xf numFmtId="0" fontId="1" fillId="0" borderId="0"/>
    <xf numFmtId="0" fontId="1" fillId="0" borderId="0"/>
    <xf numFmtId="9" fontId="26" fillId="0" borderId="0" applyFont="0" applyFill="0" applyBorder="0" applyAlignment="0" applyProtection="0"/>
    <xf numFmtId="9" fontId="26" fillId="0" borderId="0" applyFont="0" applyFill="0" applyBorder="0" applyAlignment="0" applyProtection="0"/>
    <xf numFmtId="0" fontId="27" fillId="4" borderId="0" applyNumberFormat="0" applyBorder="0" applyAlignment="0" applyProtection="0"/>
    <xf numFmtId="0" fontId="28" fillId="20"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17" fillId="0" borderId="17" applyNumberFormat="0" applyFill="0" applyAlignment="0" applyProtection="0"/>
    <xf numFmtId="0" fontId="34" fillId="23" borderId="18" applyNumberFormat="0" applyAlignment="0" applyProtection="0"/>
    <xf numFmtId="0" fontId="35" fillId="25" borderId="19">
      <alignment horizontal="left" vertical="center"/>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6" fillId="44" borderId="0" applyNumberFormat="0" applyBorder="0" applyAlignment="0" applyProtection="0"/>
    <xf numFmtId="0" fontId="10" fillId="45" borderId="4" applyNumberFormat="0" applyAlignment="0" applyProtection="0"/>
    <xf numFmtId="0" fontId="12" fillId="46" borderId="7" applyNumberFormat="0" applyAlignment="0" applyProtection="0"/>
    <xf numFmtId="0" fontId="14" fillId="0" borderId="0" applyNumberFormat="0" applyFill="0" applyBorder="0" applyAlignment="0" applyProtection="0"/>
    <xf numFmtId="0" fontId="5" fillId="47"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48" borderId="4" applyNumberFormat="0" applyAlignment="0" applyProtection="0"/>
    <xf numFmtId="0" fontId="11" fillId="0" borderId="6" applyNumberFormat="0" applyFill="0" applyAlignment="0" applyProtection="0"/>
    <xf numFmtId="0" fontId="7" fillId="49" borderId="0" applyNumberFormat="0" applyBorder="0" applyAlignment="0" applyProtection="0"/>
    <xf numFmtId="0" fontId="1" fillId="50" borderId="8" applyNumberFormat="0" applyFont="0" applyAlignment="0" applyProtection="0"/>
    <xf numFmtId="0" fontId="9" fillId="45" borderId="5"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0" fontId="40" fillId="0" borderId="0"/>
    <xf numFmtId="0" fontId="35" fillId="53" borderId="19">
      <alignment horizontal="center" vertical="center"/>
    </xf>
    <xf numFmtId="0" fontId="41" fillId="54" borderId="19">
      <alignment horizontal="center" vertical="center"/>
    </xf>
    <xf numFmtId="0" fontId="41" fillId="54" borderId="19">
      <alignment horizontal="right" vertical="center"/>
    </xf>
    <xf numFmtId="0" fontId="26" fillId="0" borderId="0"/>
    <xf numFmtId="0" fontId="35" fillId="25" borderId="19">
      <alignment horizontal="left" vertical="center"/>
    </xf>
    <xf numFmtId="0" fontId="41" fillId="54" borderId="19">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161">
    <xf numFmtId="0" fontId="0" fillId="0" borderId="0" xfId="0"/>
    <xf numFmtId="164" fontId="0" fillId="24" borderId="9" xfId="1" applyNumberFormat="1" applyFont="1" applyFill="1" applyBorder="1"/>
    <xf numFmtId="0" fontId="37" fillId="0" borderId="0" xfId="0" applyFont="1"/>
    <xf numFmtId="0" fontId="38" fillId="0" borderId="0" xfId="0" applyFont="1" applyAlignment="1">
      <alignment vertical="center" wrapText="1"/>
    </xf>
    <xf numFmtId="0" fontId="0" fillId="0" borderId="9" xfId="0" applyBorder="1"/>
    <xf numFmtId="0" fontId="26" fillId="0" borderId="22" xfId="0" applyFont="1" applyBorder="1" applyAlignment="1">
      <alignment vertical="center" wrapText="1"/>
    </xf>
    <xf numFmtId="0" fontId="0" fillId="0" borderId="0" xfId="0" applyAlignment="1">
      <alignment horizontal="left" vertical="center" indent="1"/>
    </xf>
    <xf numFmtId="0" fontId="0" fillId="52" borderId="0" xfId="0" applyFill="1"/>
    <xf numFmtId="0" fontId="0" fillId="0" borderId="26" xfId="0" applyBorder="1"/>
    <xf numFmtId="0" fontId="0" fillId="0" borderId="26" xfId="0" applyBorder="1" applyAlignment="1">
      <alignment horizontal="center"/>
    </xf>
    <xf numFmtId="0" fontId="0" fillId="24" borderId="9" xfId="0" applyFill="1" applyBorder="1" applyAlignment="1">
      <alignment horizontal="center"/>
    </xf>
    <xf numFmtId="0" fontId="40" fillId="0" borderId="0" xfId="100"/>
    <xf numFmtId="0" fontId="0" fillId="0" borderId="0" xfId="0" applyBorder="1"/>
    <xf numFmtId="0" fontId="0" fillId="24" borderId="0" xfId="0" applyFill="1"/>
    <xf numFmtId="0" fontId="15" fillId="56" borderId="9" xfId="0" applyFont="1" applyFill="1" applyBorder="1" applyAlignment="1">
      <alignment horizontal="center" vertical="center" wrapText="1"/>
    </xf>
    <xf numFmtId="0" fontId="15" fillId="56" borderId="9" xfId="100" applyFont="1" applyFill="1" applyBorder="1" applyAlignment="1">
      <alignment horizontal="center" vertical="center" wrapText="1"/>
    </xf>
    <xf numFmtId="1" fontId="40" fillId="56" borderId="9" xfId="100" applyNumberFormat="1" applyFill="1" applyBorder="1" applyAlignment="1">
      <alignment horizontal="center"/>
    </xf>
    <xf numFmtId="166" fontId="40" fillId="56" borderId="9" xfId="99" applyNumberFormat="1" applyFont="1" applyFill="1" applyBorder="1" applyAlignment="1">
      <alignment horizontal="center"/>
    </xf>
    <xf numFmtId="0" fontId="15" fillId="56" borderId="31" xfId="0" applyFont="1" applyFill="1" applyBorder="1" applyAlignment="1">
      <alignment horizontal="center" vertical="center" wrapText="1"/>
    </xf>
    <xf numFmtId="0" fontId="0" fillId="56" borderId="9" xfId="0" applyFill="1" applyBorder="1" applyAlignment="1">
      <alignment horizontal="center"/>
    </xf>
    <xf numFmtId="166" fontId="0" fillId="56" borderId="9" xfId="99" applyNumberFormat="1" applyFont="1" applyFill="1" applyBorder="1" applyAlignment="1">
      <alignment horizontal="center"/>
    </xf>
    <xf numFmtId="166" fontId="0" fillId="56" borderId="9" xfId="0" applyNumberFormat="1" applyFill="1" applyBorder="1" applyAlignment="1">
      <alignment horizontal="center"/>
    </xf>
    <xf numFmtId="9" fontId="40" fillId="56" borderId="9" xfId="99" applyFont="1" applyFill="1" applyBorder="1" applyAlignment="1">
      <alignment horizontal="center"/>
    </xf>
    <xf numFmtId="0" fontId="15" fillId="24" borderId="9" xfId="0" applyFont="1" applyFill="1" applyBorder="1" applyAlignment="1">
      <alignment horizontal="center" vertical="center" wrapText="1"/>
    </xf>
    <xf numFmtId="9" fontId="0" fillId="56" borderId="9" xfId="99" applyFont="1" applyFill="1" applyBorder="1" applyAlignment="1">
      <alignment horizontal="center"/>
    </xf>
    <xf numFmtId="0" fontId="0" fillId="51" borderId="0" xfId="0" applyFill="1"/>
    <xf numFmtId="0" fontId="0" fillId="57" borderId="9" xfId="0" applyFill="1" applyBorder="1" applyAlignment="1">
      <alignment horizontal="center"/>
    </xf>
    <xf numFmtId="9" fontId="0" fillId="57" borderId="9" xfId="99" applyFont="1" applyFill="1" applyBorder="1" applyAlignment="1">
      <alignment horizontal="center"/>
    </xf>
    <xf numFmtId="166" fontId="0" fillId="57" borderId="9" xfId="99" applyNumberFormat="1" applyFont="1" applyFill="1" applyBorder="1" applyAlignment="1">
      <alignment horizontal="center"/>
    </xf>
    <xf numFmtId="166" fontId="0" fillId="57" borderId="9" xfId="0" applyNumberFormat="1" applyFill="1" applyBorder="1" applyAlignment="1">
      <alignment horizontal="center"/>
    </xf>
    <xf numFmtId="9" fontId="0" fillId="58" borderId="9" xfId="99" applyFont="1" applyFill="1" applyBorder="1" applyAlignment="1">
      <alignment horizontal="center"/>
    </xf>
    <xf numFmtId="166" fontId="0" fillId="55" borderId="9" xfId="99" applyNumberFormat="1" applyFont="1" applyFill="1" applyBorder="1" applyAlignment="1">
      <alignment horizontal="center"/>
    </xf>
    <xf numFmtId="166" fontId="0" fillId="55" borderId="9" xfId="0" applyNumberFormat="1" applyFill="1" applyBorder="1" applyAlignment="1">
      <alignment horizontal="center"/>
    </xf>
    <xf numFmtId="0" fontId="0" fillId="0" borderId="0" xfId="0" applyFill="1"/>
    <xf numFmtId="0" fontId="0" fillId="0" borderId="0" xfId="0" applyFont="1" applyFill="1"/>
    <xf numFmtId="0" fontId="0" fillId="0" borderId="0" xfId="0" applyFont="1"/>
    <xf numFmtId="0" fontId="0" fillId="0" borderId="0" xfId="0" applyFill="1" applyBorder="1"/>
    <xf numFmtId="9" fontId="0" fillId="0" borderId="0" xfId="99" applyFont="1" applyFill="1" applyBorder="1" applyAlignment="1">
      <alignment horizontal="center"/>
    </xf>
    <xf numFmtId="166" fontId="46" fillId="51" borderId="9" xfId="99" applyNumberFormat="1" applyFont="1" applyFill="1" applyBorder="1" applyAlignment="1">
      <alignment horizontal="center"/>
    </xf>
    <xf numFmtId="166" fontId="46" fillId="51" borderId="9" xfId="0" applyNumberFormat="1"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1" fontId="40" fillId="0" borderId="0" xfId="100" applyNumberFormat="1" applyFill="1" applyBorder="1" applyAlignment="1">
      <alignment horizontal="center"/>
    </xf>
    <xf numFmtId="166" fontId="40" fillId="0" borderId="0" xfId="99" applyNumberFormat="1" applyFont="1" applyFill="1" applyBorder="1" applyAlignment="1">
      <alignment horizontal="center"/>
    </xf>
    <xf numFmtId="164" fontId="40" fillId="0" borderId="0" xfId="1" applyNumberFormat="1" applyFont="1" applyFill="1" applyBorder="1" applyAlignment="1">
      <alignment horizontal="center"/>
    </xf>
    <xf numFmtId="167" fontId="40" fillId="0" borderId="0" xfId="1" applyNumberFormat="1" applyFont="1" applyFill="1" applyBorder="1" applyAlignment="1">
      <alignment horizontal="center"/>
    </xf>
    <xf numFmtId="166" fontId="42" fillId="0" borderId="0" xfId="100" applyNumberFormat="1" applyFont="1" applyFill="1" applyBorder="1" applyAlignment="1">
      <alignment horizontal="center"/>
    </xf>
    <xf numFmtId="165" fontId="42" fillId="0" borderId="0" xfId="100" applyNumberFormat="1" applyFont="1" applyFill="1" applyBorder="1" applyAlignment="1">
      <alignment horizontal="center"/>
    </xf>
    <xf numFmtId="0" fontId="40" fillId="0" borderId="0" xfId="100" applyFill="1" applyBorder="1"/>
    <xf numFmtId="1" fontId="40" fillId="58" borderId="9" xfId="100" applyNumberFormat="1" applyFill="1" applyBorder="1" applyAlignment="1">
      <alignment horizontal="center"/>
    </xf>
    <xf numFmtId="9" fontId="40" fillId="58" borderId="9" xfId="99" applyFont="1" applyFill="1" applyBorder="1" applyAlignment="1">
      <alignment horizontal="center"/>
    </xf>
    <xf numFmtId="9" fontId="40" fillId="57" borderId="9" xfId="99" applyFont="1" applyFill="1" applyBorder="1" applyAlignment="1">
      <alignment horizontal="center"/>
    </xf>
    <xf numFmtId="0" fontId="15" fillId="57" borderId="31" xfId="0" applyFont="1" applyFill="1" applyBorder="1" applyAlignment="1">
      <alignment horizontal="center" vertical="center" wrapText="1"/>
    </xf>
    <xf numFmtId="0" fontId="15" fillId="57" borderId="9" xfId="100" applyFont="1" applyFill="1" applyBorder="1" applyAlignment="1">
      <alignment horizontal="center" vertical="center" wrapText="1"/>
    </xf>
    <xf numFmtId="0" fontId="15" fillId="57" borderId="9" xfId="0" applyFont="1" applyFill="1" applyBorder="1" applyAlignment="1">
      <alignment horizontal="center" vertical="center" wrapText="1"/>
    </xf>
    <xf numFmtId="9" fontId="0" fillId="57" borderId="9" xfId="0" applyNumberFormat="1" applyFill="1" applyBorder="1" applyAlignment="1">
      <alignment horizontal="center"/>
    </xf>
    <xf numFmtId="166" fontId="46" fillId="57" borderId="9" xfId="99" applyNumberFormat="1" applyFont="1" applyFill="1" applyBorder="1" applyAlignment="1">
      <alignment horizontal="center"/>
    </xf>
    <xf numFmtId="166" fontId="46" fillId="57" borderId="9" xfId="0" applyNumberFormat="1" applyFont="1" applyFill="1" applyBorder="1" applyAlignment="1">
      <alignment horizontal="center"/>
    </xf>
    <xf numFmtId="164" fontId="40" fillId="57" borderId="9" xfId="1" applyNumberFormat="1" applyFont="1" applyFill="1" applyBorder="1" applyAlignment="1">
      <alignment horizontal="center"/>
    </xf>
    <xf numFmtId="167" fontId="40" fillId="57" borderId="9" xfId="1" applyNumberFormat="1" applyFont="1" applyFill="1" applyBorder="1" applyAlignment="1">
      <alignment horizontal="center"/>
    </xf>
    <xf numFmtId="0" fontId="0" fillId="0" borderId="32" xfId="0" applyFill="1" applyBorder="1"/>
    <xf numFmtId="0" fontId="0" fillId="56" borderId="28" xfId="0" applyFill="1" applyBorder="1" applyAlignment="1">
      <alignment horizontal="center"/>
    </xf>
    <xf numFmtId="9" fontId="0" fillId="56" borderId="28" xfId="99" applyFont="1" applyFill="1" applyBorder="1" applyAlignment="1">
      <alignment horizontal="center"/>
    </xf>
    <xf numFmtId="9" fontId="0" fillId="24" borderId="9" xfId="99" applyFont="1" applyFill="1" applyBorder="1" applyAlignment="1">
      <alignment horizontal="center"/>
    </xf>
    <xf numFmtId="0" fontId="15" fillId="24" borderId="31" xfId="0" applyFont="1" applyFill="1" applyBorder="1" applyAlignment="1">
      <alignment vertical="center"/>
    </xf>
    <xf numFmtId="0" fontId="15" fillId="24" borderId="9" xfId="100" applyFont="1" applyFill="1" applyBorder="1" applyAlignment="1">
      <alignment horizontal="center" vertical="center"/>
    </xf>
    <xf numFmtId="0" fontId="40" fillId="0" borderId="0" xfId="100" applyAlignment="1">
      <alignment vertical="center"/>
    </xf>
    <xf numFmtId="0" fontId="0" fillId="0" borderId="0" xfId="0" applyAlignment="1">
      <alignment vertical="center"/>
    </xf>
    <xf numFmtId="0" fontId="15" fillId="24" borderId="9" xfId="0" applyFont="1" applyFill="1" applyBorder="1" applyAlignment="1">
      <alignment vertical="center"/>
    </xf>
    <xf numFmtId="0" fontId="47" fillId="0" borderId="22" xfId="0" applyFont="1" applyBorder="1" applyAlignment="1">
      <alignment vertical="center" wrapText="1"/>
    </xf>
    <xf numFmtId="0" fontId="47" fillId="0" borderId="24" xfId="0" quotePrefix="1" applyFont="1" applyBorder="1" applyAlignment="1">
      <alignment vertical="center" wrapText="1"/>
    </xf>
    <xf numFmtId="0" fontId="47" fillId="0" borderId="25" xfId="0" quotePrefix="1" applyFont="1" applyBorder="1" applyAlignment="1">
      <alignment vertical="center" wrapText="1"/>
    </xf>
    <xf numFmtId="0" fontId="47" fillId="0" borderId="22" xfId="0" applyFont="1" applyBorder="1" applyAlignment="1">
      <alignment horizontal="left" vertical="center" wrapText="1"/>
    </xf>
    <xf numFmtId="0" fontId="47" fillId="0" borderId="22" xfId="0" applyFont="1" applyFill="1" applyBorder="1" applyAlignment="1">
      <alignment vertical="center" wrapText="1"/>
    </xf>
    <xf numFmtId="0" fontId="47" fillId="0" borderId="24" xfId="0" quotePrefix="1" applyFont="1" applyBorder="1" applyAlignment="1">
      <alignment wrapText="1"/>
    </xf>
    <xf numFmtId="0" fontId="48" fillId="0" borderId="21" xfId="0" applyFont="1" applyBorder="1" applyAlignment="1">
      <alignment vertical="center" wrapText="1"/>
    </xf>
    <xf numFmtId="0" fontId="48" fillId="0" borderId="23" xfId="0" applyFont="1" applyBorder="1" applyAlignment="1">
      <alignment vertical="center" wrapText="1"/>
    </xf>
    <xf numFmtId="0" fontId="47" fillId="0" borderId="21" xfId="0" applyFont="1" applyBorder="1" applyAlignment="1">
      <alignment vertical="center" wrapText="1"/>
    </xf>
    <xf numFmtId="0" fontId="15" fillId="52" borderId="9" xfId="0" applyFont="1" applyFill="1" applyBorder="1" applyAlignment="1">
      <alignment horizontal="center" vertical="center" wrapText="1"/>
    </xf>
    <xf numFmtId="166" fontId="0" fillId="52" borderId="28" xfId="99" applyNumberFormat="1" applyFont="1" applyFill="1" applyBorder="1" applyAlignment="1">
      <alignment horizontal="center"/>
    </xf>
    <xf numFmtId="166" fontId="0" fillId="52" borderId="26" xfId="99" applyNumberFormat="1" applyFont="1" applyFill="1" applyBorder="1" applyAlignment="1">
      <alignment horizontal="center"/>
    </xf>
    <xf numFmtId="166" fontId="46" fillId="52" borderId="28" xfId="99" applyNumberFormat="1" applyFont="1" applyFill="1" applyBorder="1" applyAlignment="1">
      <alignment horizontal="center"/>
    </xf>
    <xf numFmtId="166" fontId="46" fillId="52" borderId="26" xfId="99" applyNumberFormat="1" applyFont="1" applyFill="1" applyBorder="1" applyAlignment="1">
      <alignment horizontal="center"/>
    </xf>
    <xf numFmtId="9" fontId="46" fillId="52" borderId="26" xfId="99" applyNumberFormat="1" applyFont="1" applyFill="1" applyBorder="1" applyAlignment="1">
      <alignment horizontal="center"/>
    </xf>
    <xf numFmtId="0" fontId="0" fillId="52" borderId="28" xfId="0" applyFill="1" applyBorder="1" applyAlignment="1">
      <alignment horizontal="center"/>
    </xf>
    <xf numFmtId="166" fontId="40" fillId="0" borderId="0" xfId="99" applyNumberFormat="1" applyFont="1"/>
    <xf numFmtId="10" fontId="40" fillId="0" borderId="0" xfId="99" applyNumberFormat="1" applyFont="1"/>
    <xf numFmtId="166" fontId="40" fillId="0" borderId="0" xfId="100" applyNumberFormat="1"/>
    <xf numFmtId="0" fontId="40" fillId="0" borderId="0" xfId="100" applyNumberFormat="1"/>
    <xf numFmtId="0" fontId="49" fillId="0" borderId="0" xfId="0" applyFont="1"/>
    <xf numFmtId="0" fontId="37" fillId="0" borderId="0" xfId="0" applyFont="1" applyAlignment="1">
      <alignment horizontal="center"/>
    </xf>
    <xf numFmtId="0" fontId="15" fillId="56" borderId="30" xfId="100" applyFont="1" applyFill="1" applyBorder="1" applyAlignment="1">
      <alignment horizontal="center" vertical="center" wrapText="1"/>
    </xf>
    <xf numFmtId="0" fontId="15" fillId="56" borderId="29" xfId="100" applyFont="1" applyFill="1" applyBorder="1" applyAlignment="1">
      <alignment horizontal="center" vertical="center" wrapText="1"/>
    </xf>
    <xf numFmtId="0" fontId="15" fillId="57" borderId="30" xfId="100" applyFont="1" applyFill="1" applyBorder="1" applyAlignment="1">
      <alignment horizontal="center" vertical="center" wrapText="1"/>
    </xf>
    <xf numFmtId="0" fontId="15" fillId="57" borderId="29" xfId="100" applyFont="1" applyFill="1" applyBorder="1" applyAlignment="1">
      <alignment horizontal="center" vertical="center" wrapText="1"/>
    </xf>
    <xf numFmtId="14" fontId="50" fillId="0" borderId="0" xfId="0" applyNumberFormat="1" applyFont="1" applyAlignment="1">
      <alignment horizontal="left"/>
    </xf>
    <xf numFmtId="0" fontId="17" fillId="0" borderId="21" xfId="0" applyFont="1" applyBorder="1" applyAlignment="1">
      <alignment vertical="center" wrapText="1"/>
    </xf>
    <xf numFmtId="0" fontId="51" fillId="0" borderId="0" xfId="0" applyFont="1" applyAlignment="1">
      <alignment wrapText="1"/>
    </xf>
    <xf numFmtId="0" fontId="51" fillId="0" borderId="0" xfId="0" applyFont="1"/>
    <xf numFmtId="0" fontId="51" fillId="0" borderId="0" xfId="0" quotePrefix="1" applyFont="1" applyAlignment="1">
      <alignment wrapText="1"/>
    </xf>
    <xf numFmtId="0" fontId="17" fillId="0" borderId="20" xfId="0" applyFont="1" applyBorder="1" applyAlignment="1">
      <alignment vertical="center" wrapText="1"/>
    </xf>
    <xf numFmtId="0" fontId="37" fillId="0" borderId="0" xfId="0" applyFont="1" applyAlignment="1">
      <alignment wrapText="1"/>
    </xf>
    <xf numFmtId="0" fontId="37" fillId="0" borderId="0" xfId="0" applyFont="1" applyAlignment="1">
      <alignment vertical="center" wrapText="1"/>
    </xf>
    <xf numFmtId="0" fontId="15" fillId="24" borderId="31" xfId="0" applyFont="1" applyFill="1" applyBorder="1" applyAlignment="1">
      <alignment horizontal="center" vertical="center" wrapText="1"/>
    </xf>
    <xf numFmtId="0" fontId="15" fillId="24" borderId="31" xfId="100" applyFont="1" applyFill="1" applyBorder="1" applyAlignment="1">
      <alignment horizontal="center" vertical="center" wrapText="1"/>
    </xf>
    <xf numFmtId="0" fontId="47" fillId="0" borderId="0" xfId="0" applyFont="1" applyBorder="1" applyAlignment="1">
      <alignment vertical="center" wrapText="1"/>
    </xf>
    <xf numFmtId="0" fontId="26" fillId="0" borderId="22" xfId="0" applyFont="1" applyBorder="1" applyAlignment="1">
      <alignment vertical="top" wrapText="1"/>
    </xf>
    <xf numFmtId="0" fontId="47" fillId="0" borderId="24" xfId="0" quotePrefix="1" applyFont="1" applyBorder="1" applyAlignment="1">
      <alignment vertical="top" wrapText="1"/>
    </xf>
    <xf numFmtId="0" fontId="47" fillId="0" borderId="25" xfId="0" quotePrefix="1" applyFont="1" applyBorder="1" applyAlignment="1">
      <alignment vertical="top" wrapText="1"/>
    </xf>
    <xf numFmtId="0" fontId="47" fillId="0" borderId="22" xfId="0" applyFont="1" applyBorder="1" applyAlignment="1">
      <alignment vertical="top" wrapText="1"/>
    </xf>
    <xf numFmtId="0" fontId="47" fillId="0" borderId="22" xfId="0" applyFont="1" applyBorder="1" applyAlignment="1">
      <alignment horizontal="left" vertical="top" wrapText="1"/>
    </xf>
    <xf numFmtId="0" fontId="47" fillId="0" borderId="0" xfId="0" applyFont="1" applyFill="1" applyBorder="1" applyAlignment="1">
      <alignment vertical="center" wrapText="1"/>
    </xf>
    <xf numFmtId="9" fontId="53" fillId="24" borderId="9" xfId="99" applyFont="1" applyFill="1" applyBorder="1" applyAlignment="1">
      <alignment horizontal="center"/>
    </xf>
    <xf numFmtId="0" fontId="52" fillId="52" borderId="9" xfId="0" applyFont="1" applyFill="1" applyBorder="1" applyAlignment="1">
      <alignment horizontal="center" vertical="center" wrapText="1"/>
    </xf>
    <xf numFmtId="9" fontId="53" fillId="52" borderId="26" xfId="99" applyNumberFormat="1" applyFont="1" applyFill="1" applyBorder="1" applyAlignment="1">
      <alignment horizontal="center"/>
    </xf>
    <xf numFmtId="9" fontId="53" fillId="52" borderId="9" xfId="99" applyNumberFormat="1" applyFont="1" applyFill="1" applyBorder="1" applyAlignment="1">
      <alignment horizontal="center"/>
    </xf>
    <xf numFmtId="9" fontId="53" fillId="56" borderId="28" xfId="99" applyFont="1" applyFill="1" applyBorder="1" applyAlignment="1">
      <alignment horizontal="center"/>
    </xf>
    <xf numFmtId="9" fontId="53" fillId="57" borderId="9" xfId="99" applyFont="1" applyFill="1" applyBorder="1" applyAlignment="1">
      <alignment horizontal="center"/>
    </xf>
    <xf numFmtId="9" fontId="53" fillId="58" borderId="9" xfId="99" applyFont="1" applyFill="1" applyBorder="1" applyAlignment="1">
      <alignment horizontal="center"/>
    </xf>
    <xf numFmtId="9" fontId="53" fillId="57" borderId="9" xfId="0" applyNumberFormat="1" applyFont="1" applyFill="1" applyBorder="1" applyAlignment="1">
      <alignment horizontal="center"/>
    </xf>
    <xf numFmtId="9" fontId="54" fillId="57" borderId="9" xfId="99" applyFont="1" applyFill="1" applyBorder="1" applyAlignment="1">
      <alignment horizontal="center"/>
    </xf>
    <xf numFmtId="9" fontId="54" fillId="58" borderId="9" xfId="99" applyFont="1" applyFill="1" applyBorder="1" applyAlignment="1">
      <alignment horizontal="center"/>
    </xf>
    <xf numFmtId="0" fontId="47" fillId="0" borderId="33" xfId="0" applyFont="1" applyBorder="1" applyAlignment="1">
      <alignment vertical="center" wrapText="1"/>
    </xf>
    <xf numFmtId="0" fontId="47" fillId="0" borderId="22" xfId="0" applyFont="1" applyFill="1" applyBorder="1" applyAlignment="1">
      <alignment horizontal="left" vertical="center" wrapText="1"/>
    </xf>
    <xf numFmtId="0" fontId="15" fillId="59" borderId="9" xfId="0" applyFont="1" applyFill="1" applyBorder="1" applyAlignment="1">
      <alignment horizontal="center" vertical="center" wrapText="1"/>
    </xf>
    <xf numFmtId="0" fontId="52" fillId="59" borderId="9" xfId="0" applyFont="1" applyFill="1" applyBorder="1" applyAlignment="1">
      <alignment horizontal="center" vertical="center" wrapText="1"/>
    </xf>
    <xf numFmtId="165" fontId="0" fillId="59" borderId="9" xfId="0" applyNumberFormat="1" applyFill="1" applyBorder="1" applyAlignment="1">
      <alignment horizontal="center"/>
    </xf>
    <xf numFmtId="165" fontId="52" fillId="59" borderId="9" xfId="0" applyNumberFormat="1" applyFont="1" applyFill="1" applyBorder="1" applyAlignment="1">
      <alignment horizontal="center"/>
    </xf>
    <xf numFmtId="165" fontId="45" fillId="59" borderId="9" xfId="0" applyNumberFormat="1" applyFont="1" applyFill="1" applyBorder="1" applyAlignment="1">
      <alignment horizontal="center"/>
    </xf>
    <xf numFmtId="166" fontId="0" fillId="59" borderId="9" xfId="0" applyNumberFormat="1" applyFill="1" applyBorder="1" applyAlignment="1">
      <alignment horizontal="center"/>
    </xf>
    <xf numFmtId="9" fontId="52" fillId="59" borderId="9" xfId="0" applyNumberFormat="1" applyFont="1" applyFill="1" applyBorder="1" applyAlignment="1">
      <alignment horizontal="center"/>
    </xf>
    <xf numFmtId="166" fontId="52" fillId="59" borderId="9" xfId="0" applyNumberFormat="1" applyFont="1" applyFill="1" applyBorder="1" applyAlignment="1">
      <alignment horizontal="center"/>
    </xf>
    <xf numFmtId="166" fontId="46" fillId="59" borderId="9" xfId="99" applyNumberFormat="1" applyFont="1" applyFill="1" applyBorder="1" applyAlignment="1">
      <alignment horizontal="center"/>
    </xf>
    <xf numFmtId="166" fontId="46" fillId="59" borderId="9" xfId="0" applyNumberFormat="1" applyFont="1" applyFill="1" applyBorder="1" applyAlignment="1">
      <alignment horizontal="center"/>
    </xf>
    <xf numFmtId="166" fontId="0" fillId="59" borderId="9" xfId="0" applyNumberFormat="1" applyFont="1" applyFill="1" applyBorder="1" applyAlignment="1">
      <alignment horizontal="center"/>
    </xf>
    <xf numFmtId="0" fontId="15" fillId="60" borderId="9" xfId="100" applyFont="1" applyFill="1" applyBorder="1" applyAlignment="1">
      <alignment horizontal="center" vertical="center" wrapText="1"/>
    </xf>
    <xf numFmtId="0" fontId="52" fillId="60" borderId="9" xfId="100" applyFont="1" applyFill="1" applyBorder="1" applyAlignment="1">
      <alignment horizontal="center" vertical="center" wrapText="1"/>
    </xf>
    <xf numFmtId="167" fontId="42" fillId="60" borderId="9" xfId="1" applyNumberFormat="1" applyFont="1" applyFill="1" applyBorder="1" applyAlignment="1">
      <alignment horizontal="center"/>
    </xf>
    <xf numFmtId="166" fontId="54" fillId="60" borderId="9" xfId="99" applyNumberFormat="1" applyFont="1" applyFill="1" applyBorder="1" applyAlignment="1">
      <alignment horizontal="center"/>
    </xf>
    <xf numFmtId="166" fontId="42" fillId="60" borderId="9" xfId="100" applyNumberFormat="1" applyFont="1" applyFill="1" applyBorder="1" applyAlignment="1">
      <alignment horizontal="center"/>
    </xf>
    <xf numFmtId="0" fontId="48" fillId="0" borderId="23" xfId="0" applyFont="1" applyBorder="1" applyAlignment="1">
      <alignment vertical="center" wrapText="1"/>
    </xf>
    <xf numFmtId="0" fontId="48" fillId="0" borderId="20" xfId="0" applyFont="1" applyBorder="1" applyAlignment="1">
      <alignment vertical="center" wrapText="1"/>
    </xf>
    <xf numFmtId="0" fontId="39" fillId="0" borderId="34" xfId="0" applyFont="1" applyBorder="1" applyAlignment="1">
      <alignment horizontal="center" vertical="center" wrapText="1"/>
    </xf>
    <xf numFmtId="0" fontId="15" fillId="52" borderId="9" xfId="0" applyFont="1" applyFill="1" applyBorder="1" applyAlignment="1">
      <alignment horizontal="center" wrapText="1"/>
    </xf>
    <xf numFmtId="0" fontId="37" fillId="0" borderId="0" xfId="0" applyFont="1" applyAlignment="1">
      <alignment horizontal="center"/>
    </xf>
    <xf numFmtId="0" fontId="15" fillId="59" borderId="9" xfId="0" applyFont="1" applyFill="1" applyBorder="1" applyAlignment="1">
      <alignment horizontal="center"/>
    </xf>
    <xf numFmtId="0" fontId="15" fillId="24" borderId="9" xfId="0" applyFont="1" applyFill="1" applyBorder="1" applyAlignment="1">
      <alignment horizontal="center" vertical="center"/>
    </xf>
    <xf numFmtId="0" fontId="15" fillId="0" borderId="9" xfId="0" applyFont="1" applyBorder="1" applyAlignment="1">
      <alignment horizontal="center" vertical="center" wrapText="1"/>
    </xf>
    <xf numFmtId="0" fontId="15" fillId="57" borderId="9" xfId="0" applyFont="1" applyFill="1" applyBorder="1" applyAlignment="1">
      <alignment horizontal="center"/>
    </xf>
    <xf numFmtId="0" fontId="15" fillId="56" borderId="27" xfId="0" applyFont="1" applyFill="1" applyBorder="1" applyAlignment="1">
      <alignment horizontal="center"/>
    </xf>
    <xf numFmtId="0" fontId="15" fillId="56" borderId="30" xfId="0" applyFont="1" applyFill="1" applyBorder="1" applyAlignment="1">
      <alignment horizontal="center"/>
    </xf>
    <xf numFmtId="0" fontId="15" fillId="56" borderId="29" xfId="0" applyFont="1" applyFill="1" applyBorder="1" applyAlignment="1">
      <alignment horizontal="center"/>
    </xf>
    <xf numFmtId="0" fontId="15" fillId="56" borderId="27" xfId="100" applyFont="1" applyFill="1" applyBorder="1" applyAlignment="1">
      <alignment horizontal="center" vertical="center" wrapText="1"/>
    </xf>
    <xf numFmtId="0" fontId="15" fillId="56" borderId="30" xfId="100" applyFont="1" applyFill="1" applyBorder="1" applyAlignment="1">
      <alignment horizontal="center" vertical="center" wrapText="1"/>
    </xf>
    <xf numFmtId="0" fontId="15" fillId="57" borderId="27" xfId="100" applyFont="1" applyFill="1" applyBorder="1" applyAlignment="1">
      <alignment horizontal="center" vertical="center" wrapText="1"/>
    </xf>
    <xf numFmtId="0" fontId="15" fillId="57" borderId="30" xfId="100" applyFont="1" applyFill="1" applyBorder="1" applyAlignment="1">
      <alignment horizontal="center" vertical="center" wrapText="1"/>
    </xf>
    <xf numFmtId="0" fontId="15" fillId="60" borderId="27" xfId="100" applyFont="1" applyFill="1" applyBorder="1" applyAlignment="1">
      <alignment horizontal="center" vertical="center" wrapText="1"/>
    </xf>
    <xf numFmtId="0" fontId="15" fillId="60" borderId="30" xfId="100" applyFont="1" applyFill="1" applyBorder="1" applyAlignment="1">
      <alignment horizontal="center" vertical="center" wrapText="1"/>
    </xf>
    <xf numFmtId="0" fontId="15" fillId="60" borderId="29" xfId="100" applyFont="1" applyFill="1" applyBorder="1" applyAlignment="1">
      <alignment horizontal="center" vertical="center" wrapText="1"/>
    </xf>
    <xf numFmtId="0" fontId="15" fillId="59" borderId="9" xfId="0" applyFont="1" applyFill="1" applyBorder="1" applyAlignment="1">
      <alignment horizontal="center" wrapText="1"/>
    </xf>
    <xf numFmtId="0" fontId="55" fillId="0" borderId="0" xfId="0" applyFont="1"/>
  </cellXfs>
  <cellStyles count="142">
    <cellStyle name="20 % - Accent1 2" xfId="3"/>
    <cellStyle name="20 % - Accent1 2 2" xfId="4"/>
    <cellStyle name="20 % - Accent2 2" xfId="5"/>
    <cellStyle name="20 % - Accent2 2 2" xfId="6"/>
    <cellStyle name="20 % - Accent3 2" xfId="7"/>
    <cellStyle name="20 % - Accent3 2 2" xfId="8"/>
    <cellStyle name="20 % - Accent4 2" xfId="9"/>
    <cellStyle name="20 % - Accent4 2 2" xfId="10"/>
    <cellStyle name="20 % - Accent5 2" xfId="11"/>
    <cellStyle name="20 % - Accent5 2 2" xfId="12"/>
    <cellStyle name="20 % - Accent6 2" xfId="13"/>
    <cellStyle name="20 % - Accent6 2 2" xfId="14"/>
    <cellStyle name="20% - Accent1" xfId="65"/>
    <cellStyle name="20% - Accent2" xfId="66"/>
    <cellStyle name="20% - Accent3" xfId="67"/>
    <cellStyle name="20% - Accent4" xfId="68"/>
    <cellStyle name="20% - Accent5" xfId="69"/>
    <cellStyle name="20% - Accent6" xfId="70"/>
    <cellStyle name="40 % - Accent1 2" xfId="15"/>
    <cellStyle name="40 % - Accent1 2 2" xfId="16"/>
    <cellStyle name="40 % - Accent2 2" xfId="17"/>
    <cellStyle name="40 % - Accent2 2 2" xfId="18"/>
    <cellStyle name="40 % - Accent3 2" xfId="19"/>
    <cellStyle name="40 % - Accent3 2 2" xfId="20"/>
    <cellStyle name="40 % - Accent4 2" xfId="21"/>
    <cellStyle name="40 % - Accent4 2 2" xfId="22"/>
    <cellStyle name="40 % - Accent5 2" xfId="23"/>
    <cellStyle name="40 % - Accent5 2 2" xfId="24"/>
    <cellStyle name="40 % - Accent6 2" xfId="25"/>
    <cellStyle name="40 % - Accent6 2 2" xfId="26"/>
    <cellStyle name="40% - Accent1" xfId="71"/>
    <cellStyle name="40% - Accent2" xfId="72"/>
    <cellStyle name="40% - Accent3" xfId="73"/>
    <cellStyle name="40% - Accent4" xfId="74"/>
    <cellStyle name="40% - Accent5" xfId="75"/>
    <cellStyle name="40% - Accent6" xfId="76"/>
    <cellStyle name="60 % - Accent1 2" xfId="27"/>
    <cellStyle name="60 % - Accent2 2" xfId="28"/>
    <cellStyle name="60 % - Accent3 2" xfId="29"/>
    <cellStyle name="60 % - Accent4 2" xfId="30"/>
    <cellStyle name="60 % - Accent5 2" xfId="31"/>
    <cellStyle name="60 % - Accent6 2" xfId="32"/>
    <cellStyle name="60% - Accent1" xfId="77"/>
    <cellStyle name="60% - Accent2" xfId="78"/>
    <cellStyle name="60% - Accent3" xfId="79"/>
    <cellStyle name="60% - Accent4" xfId="80"/>
    <cellStyle name="60% - Accent5" xfId="81"/>
    <cellStyle name="60% - Accent6" xfId="82"/>
    <cellStyle name="Accent1 2" xfId="33"/>
    <cellStyle name="Accent2 2" xfId="34"/>
    <cellStyle name="Accent3 2" xfId="35"/>
    <cellStyle name="Accent4 2" xfId="36"/>
    <cellStyle name="Accent5 2" xfId="37"/>
    <cellStyle name="Accent6 2" xfId="38"/>
    <cellStyle name="Avertissement 2" xfId="39"/>
    <cellStyle name="Bad" xfId="83"/>
    <cellStyle name="Calcul 2" xfId="40"/>
    <cellStyle name="Calculation" xfId="84"/>
    <cellStyle name="Cellule liée 2" xfId="41"/>
    <cellStyle name="Check Cell" xfId="85"/>
    <cellStyle name="Commentaire 2" xfId="42"/>
    <cellStyle name="Commentaire 2 2" xfId="43"/>
    <cellStyle name="Entrée 2" xfId="44"/>
    <cellStyle name="Explanatory Text" xfId="86"/>
    <cellStyle name="Good" xfId="87"/>
    <cellStyle name="Heading 1" xfId="88"/>
    <cellStyle name="Heading 2" xfId="89"/>
    <cellStyle name="Heading 3" xfId="90"/>
    <cellStyle name="Heading 4" xfId="91"/>
    <cellStyle name="Input" xfId="92"/>
    <cellStyle name="Insatisfaisant 2" xfId="45"/>
    <cellStyle name="Linked Cell" xfId="93"/>
    <cellStyle name="Milliers" xfId="1" builtinId="3"/>
    <cellStyle name="Neutral" xfId="94"/>
    <cellStyle name="Neutre 2" xfId="46"/>
    <cellStyle name="Normal" xfId="0" builtinId="0"/>
    <cellStyle name="Normal 10" xfId="107"/>
    <cellStyle name="Normal 11" xfId="108"/>
    <cellStyle name="Normal 12" xfId="109"/>
    <cellStyle name="Normal 13" xfId="110"/>
    <cellStyle name="Normal 14" xfId="111"/>
    <cellStyle name="Normal 15" xfId="112"/>
    <cellStyle name="Normal 16" xfId="113"/>
    <cellStyle name="Normal 17" xfId="114"/>
    <cellStyle name="Normal 18" xfId="115"/>
    <cellStyle name="Normal 19" xfId="116"/>
    <cellStyle name="Normal 2" xfId="47"/>
    <cellStyle name="Normal 2 2" xfId="104"/>
    <cellStyle name="Normal 20" xfId="117"/>
    <cellStyle name="Normal 22" xfId="118"/>
    <cellStyle name="Normal 23" xfId="119"/>
    <cellStyle name="Normal 24" xfId="120"/>
    <cellStyle name="Normal 25" xfId="121"/>
    <cellStyle name="Normal 26" xfId="122"/>
    <cellStyle name="Normal 27" xfId="123"/>
    <cellStyle name="Normal 28" xfId="124"/>
    <cellStyle name="Normal 3" xfId="48"/>
    <cellStyle name="Normal 3 2" xfId="49"/>
    <cellStyle name="Normal 31" xfId="125"/>
    <cellStyle name="Normal 32" xfId="126"/>
    <cellStyle name="Normal 33" xfId="127"/>
    <cellStyle name="Normal 34" xfId="128"/>
    <cellStyle name="Normal 35" xfId="129"/>
    <cellStyle name="Normal 4" xfId="50"/>
    <cellStyle name="Normal 46" xfId="130"/>
    <cellStyle name="Normal 47" xfId="131"/>
    <cellStyle name="Normal 48" xfId="132"/>
    <cellStyle name="Normal 49" xfId="133"/>
    <cellStyle name="Normal 5" xfId="2"/>
    <cellStyle name="Normal 5 2" xfId="51"/>
    <cellStyle name="Normal 50" xfId="134"/>
    <cellStyle name="Normal 51" xfId="135"/>
    <cellStyle name="Normal 52" xfId="136"/>
    <cellStyle name="Normal 53" xfId="137"/>
    <cellStyle name="Normal 54" xfId="138"/>
    <cellStyle name="Normal 55" xfId="139"/>
    <cellStyle name="Normal 56" xfId="140"/>
    <cellStyle name="Normal 57" xfId="141"/>
    <cellStyle name="Normal 6" xfId="100"/>
    <cellStyle name="Note" xfId="95"/>
    <cellStyle name="Output" xfId="96"/>
    <cellStyle name="Pourcentage" xfId="99" builtinId="5"/>
    <cellStyle name="Pourcentage 2" xfId="52"/>
    <cellStyle name="Pourcentage 3" xfId="53"/>
    <cellStyle name="RepStyle1" xfId="101"/>
    <cellStyle name="RepStyle2" xfId="102"/>
    <cellStyle name="RepStyle3" xfId="105"/>
    <cellStyle name="RepStyle3 2" xfId="64"/>
    <cellStyle name="RepStyle4" xfId="103"/>
    <cellStyle name="RepStyle5" xfId="106"/>
    <cellStyle name="Satisfaisant 2" xfId="54"/>
    <cellStyle name="Sortie 2" xfId="55"/>
    <cellStyle name="Texte explicatif 2" xfId="56"/>
    <cellStyle name="Title" xfId="97"/>
    <cellStyle name="Titre 2" xfId="57"/>
    <cellStyle name="Titre 1 2" xfId="58"/>
    <cellStyle name="Titre 2 2" xfId="59"/>
    <cellStyle name="Titre 3 2" xfId="60"/>
    <cellStyle name="Titre 4 2" xfId="61"/>
    <cellStyle name="Total 2" xfId="62"/>
    <cellStyle name="Vérification 2" xfId="63"/>
    <cellStyle name="Warning Text" xfId="98"/>
  </cellStyles>
  <dxfs count="0"/>
  <tableStyles count="0" defaultTableStyle="TableStyleMedium2" defaultPivotStyle="PivotStyleLight16"/>
  <colors>
    <mruColors>
      <color rgb="FF43CBFB"/>
      <color rgb="FF000000"/>
      <color rgb="FFD5EE7A"/>
      <color rgb="FF82BE00"/>
      <color rgb="FFD7D7D7"/>
      <color rgb="FFD2FF00"/>
      <color rgb="FFA1006B"/>
      <color rgb="FF9933FF"/>
      <color rgb="FFFF01AA"/>
      <color rgb="FFFFB6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3838575</xdr:colOff>
      <xdr:row>0</xdr:row>
      <xdr:rowOff>104775</xdr:rowOff>
    </xdr:from>
    <xdr:to>
      <xdr:col>0</xdr:col>
      <xdr:colOff>5505450</xdr:colOff>
      <xdr:row>0</xdr:row>
      <xdr:rowOff>615315</xdr:rowOff>
    </xdr:to>
    <xdr:pic>
      <xdr:nvPicPr>
        <xdr:cNvPr id="3" name="Image 2"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38575" y="104775"/>
          <a:ext cx="1666875" cy="5105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0</xdr:colOff>
      <xdr:row>0</xdr:row>
      <xdr:rowOff>40822</xdr:rowOff>
    </xdr:from>
    <xdr:to>
      <xdr:col>11</xdr:col>
      <xdr:colOff>796018</xdr:colOff>
      <xdr:row>1</xdr:row>
      <xdr:rowOff>75112</xdr:rowOff>
    </xdr:to>
    <xdr:pic>
      <xdr:nvPicPr>
        <xdr:cNvPr id="3" name="Image 2"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130393" y="40822"/>
          <a:ext cx="1666875" cy="5105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3648075</xdr:colOff>
      <xdr:row>0</xdr:row>
      <xdr:rowOff>76200</xdr:rowOff>
    </xdr:from>
    <xdr:to>
      <xdr:col>1</xdr:col>
      <xdr:colOff>5314950</xdr:colOff>
      <xdr:row>0</xdr:row>
      <xdr:rowOff>586740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029325" y="76200"/>
          <a:ext cx="1666875" cy="5105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3543300</xdr:colOff>
      <xdr:row>0</xdr:row>
      <xdr:rowOff>76200</xdr:rowOff>
    </xdr:from>
    <xdr:to>
      <xdr:col>1</xdr:col>
      <xdr:colOff>5210175</xdr:colOff>
      <xdr:row>0</xdr:row>
      <xdr:rowOff>586740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010275" y="76200"/>
          <a:ext cx="1666875" cy="5105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3676650</xdr:colOff>
      <xdr:row>0</xdr:row>
      <xdr:rowOff>133350</xdr:rowOff>
    </xdr:from>
    <xdr:to>
      <xdr:col>1</xdr:col>
      <xdr:colOff>5343525</xdr:colOff>
      <xdr:row>0</xdr:row>
      <xdr:rowOff>643890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057900" y="133350"/>
          <a:ext cx="1666875" cy="5105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3343275</xdr:colOff>
      <xdr:row>0</xdr:row>
      <xdr:rowOff>76200</xdr:rowOff>
    </xdr:from>
    <xdr:to>
      <xdr:col>1</xdr:col>
      <xdr:colOff>5010150</xdr:colOff>
      <xdr:row>0</xdr:row>
      <xdr:rowOff>586740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0300" y="76200"/>
          <a:ext cx="1666875" cy="51054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3343275</xdr:colOff>
      <xdr:row>0</xdr:row>
      <xdr:rowOff>76200</xdr:rowOff>
    </xdr:from>
    <xdr:to>
      <xdr:col>1</xdr:col>
      <xdr:colOff>5010150</xdr:colOff>
      <xdr:row>0</xdr:row>
      <xdr:rowOff>586740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724525" y="76200"/>
          <a:ext cx="1666875" cy="5105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609600</xdr:colOff>
      <xdr:row>0</xdr:row>
      <xdr:rowOff>9525</xdr:rowOff>
    </xdr:from>
    <xdr:to>
      <xdr:col>10</xdr:col>
      <xdr:colOff>752475</xdr:colOff>
      <xdr:row>1</xdr:row>
      <xdr:rowOff>43815</xdr:rowOff>
    </xdr:to>
    <xdr:pic>
      <xdr:nvPicPr>
        <xdr:cNvPr id="3" name="Image 2"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286750" y="9525"/>
          <a:ext cx="1666875" cy="51054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552450</xdr:colOff>
      <xdr:row>0</xdr:row>
      <xdr:rowOff>28575</xdr:rowOff>
    </xdr:from>
    <xdr:to>
      <xdr:col>19</xdr:col>
      <xdr:colOff>695325</xdr:colOff>
      <xdr:row>1</xdr:row>
      <xdr:rowOff>62865</xdr:rowOff>
    </xdr:to>
    <xdr:pic>
      <xdr:nvPicPr>
        <xdr:cNvPr id="6" name="Image 5"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124950" y="28575"/>
          <a:ext cx="1666875" cy="51054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400050</xdr:colOff>
      <xdr:row>0</xdr:row>
      <xdr:rowOff>19050</xdr:rowOff>
    </xdr:from>
    <xdr:to>
      <xdr:col>19</xdr:col>
      <xdr:colOff>676275</xdr:colOff>
      <xdr:row>1</xdr:row>
      <xdr:rowOff>53340</xdr:rowOff>
    </xdr:to>
    <xdr:pic>
      <xdr:nvPicPr>
        <xdr:cNvPr id="4" name="Image 3"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582650" y="19050"/>
          <a:ext cx="1666875" cy="5105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233;gulation\DRG\DRG%202018-2020\DRG%20de%20saisine\Annexes%20DRG%20de%20saisine\Annexe%200%20Liste%20gares%20DRG%202018%20version%20Fev%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DGE\ENTITES_DDGE\Dir%20STRATEGIE%20&amp;%20FINANCES\R&#233;gulation\DRG\DRG%202018-2020\DRG%20de%20saisine\Annexes%20DRG%20de%20saisine\Propret&#233;\recap%20Eprogare+progare%20201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DGE\ENTITES_DDGE\Dir%20STRATEGIE%20&amp;%20FINANCES\R&#233;gulation\DRG\DRG%202018-2020\DRG%20de%20saisine\Annexes%20DRG%20de%20saisine\ASC+EM\G&amp;C\RECAP%20ASC%20EM%20GC%202014-2016%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DGE\ENTITES_DDGE\Dir%20STRATEGIE%20&amp;%20FINANCES\R&#233;gulation\DRG\DRG%202018-2020\DRG%20de%20saisine\Annexes%20DRG%20de%20saisine\ASC+EM\G&amp;C\recessement%20asc%20et%20EM%2025-11-17%20revu%20SD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DGE\ENTITES_DDGE\Dir%20STRATEGIE%20&amp;%20FINANCES\R&#233;gulation\DRG\DRG%202018-2020\DRG%20de%20saisine\Annexes%20DRG%20de%20saisine\ASC+EM\Transilien\RECAP%20dispo%20ASC%20+%20AM%202014-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DGE\ENTITES_DDGE\Dir%20STRATEGIE%20&amp;%20FINANCES\R&#233;gulation\DRG\DRG%202018-2020\DRG%20de%20saisine\Annexes%20DRG%20de%20saisine\TFT\Dispo%20TFT%202015-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DGE\ENTITES_DDGE\Dir%20STRATEGIE%20&amp;%20FINANCES\R&#233;gulation\DRG\DRG%202018-2020\DRG%20de%20saisine\Annexes%20DRG%20de%20saisine\Satisfaction%20(globale+information)\R&#233;sultats%20d&#233;taill&#233;s%20cumul%20sept%202017%20vf%20revu%20SD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es 2018 2020"/>
      <sheetName val="Par PG"/>
      <sheetName val="Tableau récapitulatif"/>
      <sheetName val="Projet liste au-delà 2019"/>
    </sheetNames>
    <sheetDataSet>
      <sheetData sheetId="0">
        <row r="2">
          <cell r="B2" t="str">
            <v>Annexe 0</v>
          </cell>
        </row>
      </sheetData>
      <sheetData sheetId="1">
        <row r="2">
          <cell r="S2" t="str">
            <v>Étiquettes de lignes</v>
          </cell>
          <cell r="T2" t="str">
            <v>Somme de nb gares</v>
          </cell>
        </row>
        <row r="3">
          <cell r="S3" t="str">
            <v>A AUV-RHONE ALP</v>
          </cell>
          <cell r="T3">
            <v>11</v>
          </cell>
          <cell r="W3">
            <v>11</v>
          </cell>
        </row>
        <row r="4">
          <cell r="S4" t="str">
            <v>A BOURGOGNE FC</v>
          </cell>
          <cell r="T4">
            <v>3</v>
          </cell>
          <cell r="W4">
            <v>3</v>
          </cell>
        </row>
        <row r="5">
          <cell r="S5" t="str">
            <v>A BRETAGNE</v>
          </cell>
          <cell r="T5">
            <v>8</v>
          </cell>
          <cell r="W5">
            <v>8</v>
          </cell>
        </row>
        <row r="6">
          <cell r="S6" t="str">
            <v>A CENTRE VAL de LOIRE</v>
          </cell>
          <cell r="T6">
            <v>7</v>
          </cell>
          <cell r="W6">
            <v>7</v>
          </cell>
        </row>
        <row r="7">
          <cell r="S7" t="str">
            <v>A GRAND EST</v>
          </cell>
          <cell r="T7">
            <v>7</v>
          </cell>
          <cell r="W7">
            <v>7</v>
          </cell>
        </row>
        <row r="8">
          <cell r="S8" t="str">
            <v>A HAUTS DE FRANCE</v>
          </cell>
          <cell r="T8">
            <v>8</v>
          </cell>
          <cell r="W8">
            <v>8</v>
          </cell>
        </row>
        <row r="9">
          <cell r="S9" t="str">
            <v>A NORMANDIE</v>
          </cell>
          <cell r="T9">
            <v>7</v>
          </cell>
          <cell r="W9">
            <v>7</v>
          </cell>
        </row>
        <row r="10">
          <cell r="S10" t="str">
            <v>A NOUVELLE AQUITAINE</v>
          </cell>
          <cell r="T10">
            <v>13</v>
          </cell>
          <cell r="W10">
            <v>13</v>
          </cell>
        </row>
        <row r="11">
          <cell r="S11" t="str">
            <v>A OCCITANIE</v>
          </cell>
          <cell r="T11">
            <v>9</v>
          </cell>
          <cell r="W11">
            <v>9</v>
          </cell>
        </row>
        <row r="12">
          <cell r="S12" t="str">
            <v>A PACA</v>
          </cell>
          <cell r="T12">
            <v>6</v>
          </cell>
          <cell r="W12">
            <v>6</v>
          </cell>
        </row>
        <row r="13">
          <cell r="S13" t="str">
            <v>A PAYS DE LA LOIRE</v>
          </cell>
          <cell r="T13">
            <v>6</v>
          </cell>
          <cell r="W13">
            <v>6</v>
          </cell>
        </row>
        <row r="14">
          <cell r="S14" t="str">
            <v>B AUV-RHONE ALP</v>
          </cell>
          <cell r="T14">
            <v>117</v>
          </cell>
          <cell r="W14">
            <v>117</v>
          </cell>
        </row>
        <row r="15">
          <cell r="S15" t="str">
            <v>B BOURGOGNE FC</v>
          </cell>
          <cell r="T15">
            <v>40</v>
          </cell>
          <cell r="W15">
            <v>40</v>
          </cell>
        </row>
        <row r="16">
          <cell r="S16" t="str">
            <v>B BRETAGNE</v>
          </cell>
          <cell r="T16">
            <v>25</v>
          </cell>
          <cell r="W16">
            <v>25</v>
          </cell>
        </row>
        <row r="17">
          <cell r="S17" t="str">
            <v>B CENTRE VAL de LOIRE</v>
          </cell>
          <cell r="T17">
            <v>34</v>
          </cell>
          <cell r="W17">
            <v>34</v>
          </cell>
        </row>
        <row r="18">
          <cell r="S18" t="str">
            <v>B GRAND EST</v>
          </cell>
          <cell r="T18">
            <v>107</v>
          </cell>
          <cell r="W18">
            <v>107</v>
          </cell>
        </row>
        <row r="19">
          <cell r="S19" t="str">
            <v>B HAUTS DE FRANCE</v>
          </cell>
          <cell r="T19">
            <v>96</v>
          </cell>
          <cell r="W19">
            <v>96</v>
          </cell>
        </row>
        <row r="20">
          <cell r="S20" t="str">
            <v>B ILE-DE-France</v>
          </cell>
          <cell r="T20">
            <v>346</v>
          </cell>
          <cell r="V20">
            <v>6</v>
          </cell>
          <cell r="W20">
            <v>352</v>
          </cell>
        </row>
        <row r="21">
          <cell r="S21" t="str">
            <v>B NORMANDIE</v>
          </cell>
          <cell r="T21">
            <v>33</v>
          </cell>
          <cell r="W21">
            <v>33</v>
          </cell>
        </row>
        <row r="22">
          <cell r="S22" t="str">
            <v>B NOUVELLE AQUITAINE</v>
          </cell>
          <cell r="T22">
            <v>45</v>
          </cell>
          <cell r="W22">
            <v>45</v>
          </cell>
        </row>
        <row r="23">
          <cell r="S23" t="str">
            <v>B OCCITANIE</v>
          </cell>
          <cell r="T23">
            <v>46</v>
          </cell>
          <cell r="W23">
            <v>46</v>
          </cell>
        </row>
        <row r="24">
          <cell r="S24" t="str">
            <v>B PACA</v>
          </cell>
          <cell r="T24">
            <v>43</v>
          </cell>
          <cell r="W24">
            <v>43</v>
          </cell>
        </row>
        <row r="25">
          <cell r="S25" t="str">
            <v>B PAYS DE LA LOIRE</v>
          </cell>
          <cell r="T25">
            <v>25</v>
          </cell>
          <cell r="V25">
            <v>1</v>
          </cell>
          <cell r="W25">
            <v>26</v>
          </cell>
        </row>
        <row r="26">
          <cell r="S26" t="str">
            <v>C AUV-RHONE ALP</v>
          </cell>
          <cell r="T26">
            <v>198</v>
          </cell>
          <cell r="W26">
            <v>198</v>
          </cell>
        </row>
        <row r="27">
          <cell r="S27" t="str">
            <v>C BOURGOGNE FC</v>
          </cell>
          <cell r="T27">
            <v>152</v>
          </cell>
          <cell r="W27">
            <v>152</v>
          </cell>
        </row>
        <row r="28">
          <cell r="S28" t="str">
            <v>C BRETAGNE</v>
          </cell>
          <cell r="T28">
            <v>90</v>
          </cell>
          <cell r="W28">
            <v>90</v>
          </cell>
        </row>
        <row r="29">
          <cell r="S29" t="str">
            <v>C CENTRE VAL de LOIRE</v>
          </cell>
          <cell r="T29">
            <v>116</v>
          </cell>
          <cell r="W29">
            <v>116</v>
          </cell>
        </row>
        <row r="30">
          <cell r="S30" t="str">
            <v>C GRAND EST</v>
          </cell>
          <cell r="T30">
            <v>279</v>
          </cell>
          <cell r="W30">
            <v>279</v>
          </cell>
        </row>
        <row r="31">
          <cell r="S31" t="str">
            <v>C HAUTS DE FRANCE</v>
          </cell>
          <cell r="T31">
            <v>255</v>
          </cell>
          <cell r="W31">
            <v>255</v>
          </cell>
        </row>
        <row r="32">
          <cell r="S32" t="str">
            <v>C ILE-DE-France</v>
          </cell>
          <cell r="T32">
            <v>35</v>
          </cell>
          <cell r="W32">
            <v>35</v>
          </cell>
        </row>
        <row r="33">
          <cell r="S33" t="str">
            <v>C NORMANDIE</v>
          </cell>
          <cell r="T33">
            <v>70</v>
          </cell>
          <cell r="U33">
            <v>-7</v>
          </cell>
          <cell r="W33">
            <v>63</v>
          </cell>
        </row>
        <row r="34">
          <cell r="S34" t="str">
            <v>C NOUVELLE AQUITAINE</v>
          </cell>
          <cell r="T34">
            <v>269</v>
          </cell>
          <cell r="U34">
            <v>1</v>
          </cell>
          <cell r="W34">
            <v>270</v>
          </cell>
        </row>
        <row r="35">
          <cell r="S35" t="str">
            <v>C OCCITANIE</v>
          </cell>
          <cell r="T35">
            <v>216</v>
          </cell>
          <cell r="W35">
            <v>216</v>
          </cell>
        </row>
        <row r="36">
          <cell r="S36" t="str">
            <v>C PACA</v>
          </cell>
          <cell r="T36">
            <v>97</v>
          </cell>
          <cell r="W36">
            <v>97</v>
          </cell>
        </row>
        <row r="37">
          <cell r="S37" t="str">
            <v>C PAYS DE LA LOIRE</v>
          </cell>
          <cell r="T37">
            <v>103</v>
          </cell>
          <cell r="V37">
            <v>1</v>
          </cell>
          <cell r="W37">
            <v>104</v>
          </cell>
        </row>
        <row r="38">
          <cell r="S38" t="str">
            <v>SNCF RESEAU</v>
          </cell>
          <cell r="T38">
            <v>1</v>
          </cell>
          <cell r="V38">
            <v>1</v>
          </cell>
          <cell r="W38">
            <v>2</v>
          </cell>
        </row>
        <row r="39">
          <cell r="S39" t="str">
            <v>TGA Aéroport CDG 2 TGV</v>
          </cell>
          <cell r="T39">
            <v>1</v>
          </cell>
          <cell r="W39">
            <v>1</v>
          </cell>
        </row>
        <row r="40">
          <cell r="S40" t="str">
            <v>TGA BORDEAUX</v>
          </cell>
          <cell r="T40">
            <v>1</v>
          </cell>
          <cell r="W40">
            <v>1</v>
          </cell>
        </row>
        <row r="41">
          <cell r="S41" t="str">
            <v>TGA GRENOBLE</v>
          </cell>
          <cell r="T41">
            <v>1</v>
          </cell>
          <cell r="W41">
            <v>1</v>
          </cell>
        </row>
        <row r="42">
          <cell r="S42" t="str">
            <v>TGA Lille Europe</v>
          </cell>
          <cell r="T42">
            <v>1</v>
          </cell>
          <cell r="W42">
            <v>1</v>
          </cell>
        </row>
        <row r="43">
          <cell r="S43" t="str">
            <v>TGA Lille Flandres</v>
          </cell>
          <cell r="T43">
            <v>1</v>
          </cell>
          <cell r="W43">
            <v>1</v>
          </cell>
        </row>
        <row r="44">
          <cell r="S44" t="str">
            <v xml:space="preserve">TGA Lyon  Part-Dieu </v>
          </cell>
          <cell r="T44">
            <v>1</v>
          </cell>
          <cell r="W44">
            <v>1</v>
          </cell>
        </row>
        <row r="45">
          <cell r="S45" t="str">
            <v>TGA Marseille St Charles</v>
          </cell>
          <cell r="T45">
            <v>1</v>
          </cell>
          <cell r="W45">
            <v>1</v>
          </cell>
        </row>
        <row r="46">
          <cell r="S46" t="str">
            <v>TGA MONTPELLIER</v>
          </cell>
          <cell r="T46">
            <v>1</v>
          </cell>
          <cell r="W46">
            <v>1</v>
          </cell>
        </row>
        <row r="47">
          <cell r="S47" t="str">
            <v>TGA NANCY</v>
          </cell>
          <cell r="T47">
            <v>1</v>
          </cell>
          <cell r="W47">
            <v>1</v>
          </cell>
        </row>
        <row r="48">
          <cell r="S48" t="str">
            <v>TGA NANTES</v>
          </cell>
          <cell r="T48">
            <v>1</v>
          </cell>
          <cell r="W48">
            <v>1</v>
          </cell>
        </row>
        <row r="49">
          <cell r="S49" t="str">
            <v>TGA Paris Austerlitz</v>
          </cell>
          <cell r="T49">
            <v>1</v>
          </cell>
          <cell r="W49">
            <v>1</v>
          </cell>
        </row>
        <row r="50">
          <cell r="S50" t="str">
            <v>TGA Paris Est</v>
          </cell>
          <cell r="T50">
            <v>1</v>
          </cell>
          <cell r="W50">
            <v>1</v>
          </cell>
        </row>
        <row r="51">
          <cell r="S51" t="str">
            <v>TGA Paris Gare de Lyon Bercy</v>
          </cell>
          <cell r="T51">
            <v>1</v>
          </cell>
          <cell r="W51">
            <v>1</v>
          </cell>
        </row>
        <row r="52">
          <cell r="S52" t="str">
            <v>TGA Paris Montparnasse</v>
          </cell>
          <cell r="T52">
            <v>1</v>
          </cell>
          <cell r="W52">
            <v>1</v>
          </cell>
        </row>
        <row r="53">
          <cell r="S53" t="str">
            <v>TGA Paris Nord</v>
          </cell>
          <cell r="T53">
            <v>1</v>
          </cell>
          <cell r="W53">
            <v>1</v>
          </cell>
        </row>
        <row r="54">
          <cell r="S54" t="str">
            <v>TGA Paris St Lazare</v>
          </cell>
          <cell r="T54">
            <v>1</v>
          </cell>
          <cell r="W54">
            <v>1</v>
          </cell>
        </row>
        <row r="55">
          <cell r="S55" t="str">
            <v>TGA RENNES</v>
          </cell>
          <cell r="T55">
            <v>1</v>
          </cell>
          <cell r="W55">
            <v>1</v>
          </cell>
        </row>
        <row r="56">
          <cell r="S56" t="str">
            <v>TGA STRASBOURG</v>
          </cell>
          <cell r="T56">
            <v>1</v>
          </cell>
          <cell r="W56">
            <v>1</v>
          </cell>
        </row>
        <row r="57">
          <cell r="S57" t="str">
            <v>TGA TOULOUSE</v>
          </cell>
          <cell r="T57">
            <v>1</v>
          </cell>
          <cell r="W57">
            <v>1</v>
          </cell>
        </row>
        <row r="58">
          <cell r="S58" t="str">
            <v>TGV</v>
          </cell>
          <cell r="T58">
            <v>16</v>
          </cell>
          <cell r="W58">
            <v>16</v>
          </cell>
        </row>
        <row r="59">
          <cell r="S59" t="str">
            <v>Total général</v>
          </cell>
          <cell r="T59">
            <v>2958</v>
          </cell>
          <cell r="U59">
            <v>-6</v>
          </cell>
          <cell r="V59">
            <v>9</v>
          </cell>
          <cell r="W59">
            <v>2961</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rogare+progare 2017 (2)"/>
      <sheetName val="e.Progare 2015"/>
      <sheetName val="Progare 2015"/>
      <sheetName val="Eprogare+progare 2015"/>
      <sheetName val="Recap 2015 sans doublon"/>
      <sheetName val="e.Progare 2016"/>
      <sheetName val="Progare 2016"/>
      <sheetName val="Eprogare+progare 2016"/>
      <sheetName val="Recap 2016 sans doublon"/>
      <sheetName val="e.Progare 2017"/>
      <sheetName val="progare 2017"/>
      <sheetName val="eprogare+progare 2017"/>
      <sheetName val="recap 2017 sans doublon"/>
      <sheetName val="Gares parisiennes de surface"/>
      <sheetName val="Histo - Objectif Propreté"/>
    </sheetNames>
    <sheetDataSet>
      <sheetData sheetId="0"/>
      <sheetData sheetId="1"/>
      <sheetData sheetId="2"/>
      <sheetData sheetId="3"/>
      <sheetData sheetId="4">
        <row r="11">
          <cell r="K11" t="str">
            <v>Étiquettes de lignes</v>
          </cell>
          <cell r="L11" t="str">
            <v>Moyenne de Tx conformité</v>
          </cell>
        </row>
        <row r="12">
          <cell r="K12" t="str">
            <v>A AUV-RHONE ALP</v>
          </cell>
          <cell r="L12">
            <v>0.9437893042094716</v>
          </cell>
        </row>
        <row r="13">
          <cell r="K13" t="str">
            <v>A BOURGOGNE FC</v>
          </cell>
          <cell r="L13">
            <v>0.92495123672683777</v>
          </cell>
        </row>
        <row r="14">
          <cell r="K14" t="str">
            <v>A BRETAGNE</v>
          </cell>
          <cell r="L14">
            <v>0.94167673008510344</v>
          </cell>
        </row>
        <row r="15">
          <cell r="K15" t="str">
            <v>A CENTRE VAL de LOIRE</v>
          </cell>
          <cell r="L15">
            <v>0.92041213358384588</v>
          </cell>
        </row>
        <row r="16">
          <cell r="K16" t="str">
            <v>A GRAND EST</v>
          </cell>
          <cell r="L16">
            <v>0.95749172348152578</v>
          </cell>
        </row>
        <row r="17">
          <cell r="K17" t="str">
            <v>A HAUTS DE FRANCE</v>
          </cell>
          <cell r="L17">
            <v>0.89786270790543854</v>
          </cell>
        </row>
        <row r="18">
          <cell r="K18" t="str">
            <v>A NORMANDIE</v>
          </cell>
          <cell r="L18">
            <v>0.93714055140067798</v>
          </cell>
        </row>
        <row r="19">
          <cell r="K19" t="str">
            <v>A NOUVELLE AQUITAINE</v>
          </cell>
          <cell r="L19">
            <v>0.94132820006684625</v>
          </cell>
        </row>
        <row r="20">
          <cell r="K20" t="str">
            <v>A OCCITANIE</v>
          </cell>
          <cell r="L20">
            <v>0.95359150630779355</v>
          </cell>
        </row>
        <row r="21">
          <cell r="K21" t="str">
            <v>A PACA</v>
          </cell>
          <cell r="L21">
            <v>0.91381525871138236</v>
          </cell>
        </row>
        <row r="22">
          <cell r="K22" t="str">
            <v>A PAYS DE LA LOIRE</v>
          </cell>
          <cell r="L22">
            <v>0.93693554302990611</v>
          </cell>
        </row>
        <row r="23">
          <cell r="K23" t="str">
            <v>B AUV-RHONE ALP</v>
          </cell>
          <cell r="L23">
            <v>0.94697487920005907</v>
          </cell>
        </row>
        <row r="24">
          <cell r="K24" t="str">
            <v>B BOURGOGNE FC</v>
          </cell>
          <cell r="L24">
            <v>0.94303664281591604</v>
          </cell>
        </row>
        <row r="25">
          <cell r="K25" t="str">
            <v>B BRETAGNE</v>
          </cell>
          <cell r="L25">
            <v>0.96087237403525039</v>
          </cell>
        </row>
        <row r="26">
          <cell r="K26" t="str">
            <v>B CENTRE VAL de LOIRE</v>
          </cell>
          <cell r="L26">
            <v>0.95130702203997952</v>
          </cell>
        </row>
        <row r="27">
          <cell r="K27" t="str">
            <v>B GRAND EST</v>
          </cell>
          <cell r="L27">
            <v>0.94507612790933437</v>
          </cell>
        </row>
        <row r="28">
          <cell r="K28" t="str">
            <v>B HAUTS DE FRANCE</v>
          </cell>
          <cell r="L28">
            <v>0.8953729901920634</v>
          </cell>
        </row>
        <row r="29">
          <cell r="K29" t="str">
            <v>B NORMANDIE</v>
          </cell>
          <cell r="L29">
            <v>0.95406830613213045</v>
          </cell>
        </row>
        <row r="30">
          <cell r="K30" t="str">
            <v>B NOUVELLE AQUITAINE</v>
          </cell>
          <cell r="L30">
            <v>0.90502931691906274</v>
          </cell>
        </row>
        <row r="31">
          <cell r="K31" t="str">
            <v>B OCCITANIE</v>
          </cell>
          <cell r="L31">
            <v>0.97380272388270106</v>
          </cell>
        </row>
        <row r="32">
          <cell r="K32" t="str">
            <v>B PACA</v>
          </cell>
          <cell r="L32">
            <v>0.91099887877867469</v>
          </cell>
        </row>
        <row r="33">
          <cell r="K33" t="str">
            <v>B PAYS DE LA LOIRE</v>
          </cell>
          <cell r="L33">
            <v>0.94471329870501042</v>
          </cell>
        </row>
        <row r="34">
          <cell r="K34" t="str">
            <v>C AUV-RHONE ALP</v>
          </cell>
          <cell r="L34">
            <v>0.97662064431295192</v>
          </cell>
        </row>
        <row r="35">
          <cell r="K35" t="str">
            <v>C BOURGOGNE FC</v>
          </cell>
          <cell r="L35">
            <v>0.98066896294277461</v>
          </cell>
        </row>
        <row r="36">
          <cell r="K36" t="str">
            <v>C GRAND EST</v>
          </cell>
          <cell r="L36">
            <v>0.96917395143869267</v>
          </cell>
        </row>
        <row r="37">
          <cell r="K37" t="str">
            <v>C HAUTS DE FRANCE</v>
          </cell>
          <cell r="L37">
            <v>0.90007591215644822</v>
          </cell>
        </row>
        <row r="38">
          <cell r="K38" t="str">
            <v>C NORMANDIE</v>
          </cell>
          <cell r="L38">
            <v>0.96678479295831943</v>
          </cell>
        </row>
        <row r="39">
          <cell r="K39" t="str">
            <v>C NOUVELLE AQUITAINE</v>
          </cell>
          <cell r="L39">
            <v>0.94933121974398327</v>
          </cell>
        </row>
        <row r="40">
          <cell r="K40" t="str">
            <v>C PACA</v>
          </cell>
          <cell r="L40">
            <v>0.94884877247179578</v>
          </cell>
        </row>
        <row r="41">
          <cell r="K41" t="str">
            <v>TGA Aéroport CDG 2 TGV</v>
          </cell>
          <cell r="L41">
            <v>0.86821000633312218</v>
          </cell>
        </row>
        <row r="42">
          <cell r="K42" t="str">
            <v>TGA BORDEAUX</v>
          </cell>
          <cell r="L42">
            <v>0.97969843330349149</v>
          </cell>
        </row>
        <row r="43">
          <cell r="K43" t="str">
            <v>TGA GRENOBLE</v>
          </cell>
          <cell r="L43">
            <v>0.97935209937018897</v>
          </cell>
        </row>
        <row r="44">
          <cell r="K44" t="str">
            <v>TGA Lille Europe</v>
          </cell>
          <cell r="L44">
            <v>0.92270093167701861</v>
          </cell>
        </row>
        <row r="45">
          <cell r="K45" t="str">
            <v>TGA Lille Flandres</v>
          </cell>
          <cell r="L45">
            <v>0.91154317697228149</v>
          </cell>
        </row>
        <row r="46">
          <cell r="K46" t="str">
            <v xml:space="preserve">TGA Lyon  Part-Dieu </v>
          </cell>
          <cell r="L46">
            <v>0.94315032206119165</v>
          </cell>
        </row>
        <row r="47">
          <cell r="K47" t="str">
            <v>TGA Marseille St Charles</v>
          </cell>
          <cell r="L47">
            <v>0.76764556750472313</v>
          </cell>
        </row>
        <row r="48">
          <cell r="K48" t="str">
            <v>TGA MONTPELLIER</v>
          </cell>
          <cell r="L48">
            <v>0.88949777156414167</v>
          </cell>
        </row>
        <row r="49">
          <cell r="K49" t="str">
            <v>TGA NANCY</v>
          </cell>
          <cell r="L49">
            <v>0.92327180712423984</v>
          </cell>
        </row>
        <row r="50">
          <cell r="K50" t="str">
            <v>TGA NANTES</v>
          </cell>
          <cell r="L50">
            <v>0.95194379622021363</v>
          </cell>
        </row>
        <row r="51">
          <cell r="K51" t="str">
            <v>TGA Paris Austerlitz</v>
          </cell>
          <cell r="L51">
            <v>0.83969726775956288</v>
          </cell>
        </row>
        <row r="52">
          <cell r="K52" t="str">
            <v>TGA Paris Est</v>
          </cell>
          <cell r="L52">
            <v>0.90214120206252013</v>
          </cell>
        </row>
        <row r="53">
          <cell r="K53" t="str">
            <v>TGA Paris Gare de Lyon Bercy</v>
          </cell>
          <cell r="L53">
            <v>0.93755985421923194</v>
          </cell>
        </row>
        <row r="54">
          <cell r="K54" t="str">
            <v>TGA Paris Montparnasse</v>
          </cell>
          <cell r="L54">
            <v>0.90720531981699115</v>
          </cell>
        </row>
        <row r="55">
          <cell r="K55" t="str">
            <v>TGA Paris Nord</v>
          </cell>
          <cell r="L55">
            <v>0.78329661654135341</v>
          </cell>
        </row>
        <row r="56">
          <cell r="K56" t="str">
            <v>TGA Paris St Lazare</v>
          </cell>
          <cell r="L56">
            <v>0.91702296819787987</v>
          </cell>
        </row>
        <row r="57">
          <cell r="K57" t="str">
            <v>TGA RENNES</v>
          </cell>
          <cell r="L57">
            <v>0.94651653764954258</v>
          </cell>
        </row>
        <row r="58">
          <cell r="K58" t="str">
            <v>TGA STRASBOURG</v>
          </cell>
          <cell r="L58">
            <v>0.96120629959357462</v>
          </cell>
        </row>
        <row r="59">
          <cell r="K59" t="str">
            <v>TGA TOULOUSE</v>
          </cell>
          <cell r="L59">
            <v>0.95746870897155367</v>
          </cell>
        </row>
        <row r="60">
          <cell r="K60" t="str">
            <v>TGV</v>
          </cell>
          <cell r="L60">
            <v>0.94454206726047141</v>
          </cell>
        </row>
        <row r="61">
          <cell r="K61" t="str">
            <v>Total général</v>
          </cell>
          <cell r="L61">
            <v>0.94170681652962618</v>
          </cell>
        </row>
      </sheetData>
      <sheetData sheetId="5"/>
      <sheetData sheetId="6"/>
      <sheetData sheetId="7"/>
      <sheetData sheetId="8">
        <row r="6">
          <cell r="M6" t="str">
            <v>Étiquettes de lignes</v>
          </cell>
          <cell r="N6" t="str">
            <v>Moyenne de taux</v>
          </cell>
        </row>
        <row r="7">
          <cell r="M7" t="str">
            <v>A AUV-RHONE ALP</v>
          </cell>
          <cell r="N7">
            <v>0.93940298427564506</v>
          </cell>
        </row>
        <row r="8">
          <cell r="M8" t="str">
            <v>A BOURGOGNE FC</v>
          </cell>
          <cell r="N8">
            <v>0.93408721043126186</v>
          </cell>
        </row>
        <row r="9">
          <cell r="M9" t="str">
            <v>A BRETAGNE</v>
          </cell>
          <cell r="N9">
            <v>0.92647010923163287</v>
          </cell>
        </row>
        <row r="10">
          <cell r="M10" t="str">
            <v>A CENTRE VAL de LOIRE</v>
          </cell>
          <cell r="N10">
            <v>0.92485505392290757</v>
          </cell>
        </row>
        <row r="11">
          <cell r="M11" t="str">
            <v>A GRAND EST</v>
          </cell>
          <cell r="N11">
            <v>0.9519668788390856</v>
          </cell>
        </row>
        <row r="12">
          <cell r="M12" t="str">
            <v>A HAUTS DE FRANCE</v>
          </cell>
          <cell r="N12">
            <v>0.92831261225715223</v>
          </cell>
        </row>
        <row r="13">
          <cell r="M13" t="str">
            <v>A NORMANDIE</v>
          </cell>
          <cell r="N13">
            <v>0.93140813308963721</v>
          </cell>
        </row>
        <row r="14">
          <cell r="M14" t="str">
            <v>A NOUVELLE AQUITAINE</v>
          </cell>
          <cell r="N14">
            <v>0.94227814339974092</v>
          </cell>
        </row>
        <row r="15">
          <cell r="M15" t="str">
            <v>A OCCITANIE</v>
          </cell>
          <cell r="N15">
            <v>0.94996832507292239</v>
          </cell>
        </row>
        <row r="16">
          <cell r="M16" t="str">
            <v>A PACA</v>
          </cell>
          <cell r="N16">
            <v>0.89097838394111117</v>
          </cell>
        </row>
        <row r="17">
          <cell r="M17" t="str">
            <v>A PAYS DE LA LOIRE</v>
          </cell>
          <cell r="N17">
            <v>0.93900980267177525</v>
          </cell>
        </row>
        <row r="18">
          <cell r="M18" t="str">
            <v>B AUV-RHONE ALP</v>
          </cell>
          <cell r="N18">
            <v>0.92709953945471246</v>
          </cell>
        </row>
        <row r="19">
          <cell r="M19" t="str">
            <v>B BOURGOGNE FC</v>
          </cell>
          <cell r="N19">
            <v>0.9480455012311233</v>
          </cell>
        </row>
        <row r="20">
          <cell r="M20" t="str">
            <v>B BRETAGNE</v>
          </cell>
          <cell r="N20">
            <v>0.9225289435069699</v>
          </cell>
        </row>
        <row r="21">
          <cell r="M21" t="str">
            <v>B CENTRE VAL de LOIRE</v>
          </cell>
          <cell r="N21">
            <v>0.98020440917107587</v>
          </cell>
        </row>
        <row r="22">
          <cell r="M22" t="str">
            <v>B GRAND EST</v>
          </cell>
          <cell r="N22">
            <v>0.95357046050017469</v>
          </cell>
        </row>
        <row r="23">
          <cell r="M23" t="str">
            <v>B HAUTS DE FRANCE</v>
          </cell>
          <cell r="N23">
            <v>0.92782418009513556</v>
          </cell>
        </row>
        <row r="24">
          <cell r="M24" t="str">
            <v>B NORMANDIE</v>
          </cell>
          <cell r="N24">
            <v>0.96265641383859724</v>
          </cell>
        </row>
        <row r="25">
          <cell r="M25" t="str">
            <v>B NOUVELLE AQUITAINE</v>
          </cell>
          <cell r="N25">
            <v>0.92789437592548696</v>
          </cell>
        </row>
        <row r="26">
          <cell r="M26" t="str">
            <v>B OCCITANIE</v>
          </cell>
          <cell r="N26">
            <v>0.96220279919507312</v>
          </cell>
        </row>
        <row r="27">
          <cell r="M27" t="str">
            <v>B PACA</v>
          </cell>
          <cell r="N27">
            <v>0.88574662764495005</v>
          </cell>
        </row>
        <row r="28">
          <cell r="M28" t="str">
            <v>B PAYS DE LA LOIRE</v>
          </cell>
          <cell r="N28">
            <v>0.94151601753836223</v>
          </cell>
        </row>
        <row r="29">
          <cell r="M29" t="str">
            <v>C AUV-RHONE ALP</v>
          </cell>
          <cell r="N29">
            <v>0.94012832730311646</v>
          </cell>
        </row>
        <row r="30">
          <cell r="M30" t="str">
            <v>C BOURGOGNE FC</v>
          </cell>
          <cell r="N30">
            <v>0.96465738862748274</v>
          </cell>
        </row>
        <row r="31">
          <cell r="M31" t="str">
            <v>C GRAND EST</v>
          </cell>
          <cell r="N31">
            <v>0.95483161066788624</v>
          </cell>
        </row>
        <row r="32">
          <cell r="M32" t="str">
            <v>C HAUTS DE FRANCE</v>
          </cell>
          <cell r="N32">
            <v>0.96510636034093045</v>
          </cell>
        </row>
        <row r="33">
          <cell r="M33" t="str">
            <v>C NORMANDIE</v>
          </cell>
          <cell r="N33">
            <v>0.9487019356548726</v>
          </cell>
        </row>
        <row r="34">
          <cell r="M34" t="str">
            <v>C NOUVELLE AQUITAINE</v>
          </cell>
          <cell r="N34">
            <v>0.94495050911202472</v>
          </cell>
        </row>
        <row r="35">
          <cell r="M35" t="str">
            <v>C PACA</v>
          </cell>
          <cell r="N35">
            <v>0.91519897179409715</v>
          </cell>
        </row>
        <row r="36">
          <cell r="M36" t="str">
            <v>TGA Aéroport CDG 2 TGV</v>
          </cell>
          <cell r="N36">
            <v>0.88359999999999994</v>
          </cell>
        </row>
        <row r="37">
          <cell r="M37" t="str">
            <v>TGA BORDEAUX</v>
          </cell>
          <cell r="N37">
            <v>0.97109999999999996</v>
          </cell>
        </row>
        <row r="38">
          <cell r="M38" t="str">
            <v>TGA GRENOBLE</v>
          </cell>
          <cell r="N38">
            <v>0.96740000000000004</v>
          </cell>
        </row>
        <row r="39">
          <cell r="M39" t="str">
            <v>TGA Lille Europe</v>
          </cell>
          <cell r="N39">
            <v>0.94082967479674795</v>
          </cell>
        </row>
        <row r="40">
          <cell r="M40" t="str">
            <v>TGA Lille Flandres</v>
          </cell>
          <cell r="N40">
            <v>0.92559999999999998</v>
          </cell>
        </row>
        <row r="41">
          <cell r="M41" t="str">
            <v xml:space="preserve">TGA Lyon  Part-Dieu </v>
          </cell>
          <cell r="N41">
            <v>0.93810000000000004</v>
          </cell>
        </row>
        <row r="42">
          <cell r="M42" t="str">
            <v>TGA Marseille St Charles</v>
          </cell>
          <cell r="N42">
            <v>0.89170000000000005</v>
          </cell>
        </row>
        <row r="43">
          <cell r="M43" t="str">
            <v>TGA MONTPELLIER</v>
          </cell>
          <cell r="N43">
            <v>0.89449999999999996</v>
          </cell>
        </row>
        <row r="44">
          <cell r="M44" t="str">
            <v>TGA NANCY</v>
          </cell>
          <cell r="N44">
            <v>0.91169999999999995</v>
          </cell>
        </row>
        <row r="45">
          <cell r="M45" t="str">
            <v>TGA NANTES</v>
          </cell>
          <cell r="N45">
            <v>0.94669999999999999</v>
          </cell>
        </row>
        <row r="46">
          <cell r="M46" t="str">
            <v>TGA Paris Austerlitz</v>
          </cell>
          <cell r="N46">
            <v>0.89600000000000002</v>
          </cell>
        </row>
        <row r="47">
          <cell r="M47" t="str">
            <v>TGA Paris Est</v>
          </cell>
          <cell r="N47">
            <v>0.92810000000000004</v>
          </cell>
        </row>
        <row r="48">
          <cell r="M48" t="str">
            <v>TGA Paris Gare de Lyon Bercy</v>
          </cell>
          <cell r="N48">
            <v>0.95925000000000005</v>
          </cell>
        </row>
        <row r="49">
          <cell r="M49" t="str">
            <v>TGA Paris Montparnasse</v>
          </cell>
          <cell r="N49">
            <v>0.93659999999999999</v>
          </cell>
        </row>
        <row r="50">
          <cell r="M50" t="str">
            <v>TGA Paris Nord</v>
          </cell>
          <cell r="N50">
            <v>0.8569</v>
          </cell>
        </row>
        <row r="51">
          <cell r="M51" t="str">
            <v>TGA Paris St Lazare</v>
          </cell>
          <cell r="N51">
            <v>0.95350000000000001</v>
          </cell>
        </row>
        <row r="52">
          <cell r="M52" t="str">
            <v>TGA RENNES</v>
          </cell>
          <cell r="N52">
            <v>0.93647246696035236</v>
          </cell>
        </row>
        <row r="53">
          <cell r="M53" t="str">
            <v>TGA STRASBOURG</v>
          </cell>
          <cell r="N53">
            <v>0.96350000000000002</v>
          </cell>
        </row>
        <row r="54">
          <cell r="M54" t="str">
            <v>TGA TOULOUSE</v>
          </cell>
          <cell r="N54">
            <v>0.96309999999999996</v>
          </cell>
        </row>
        <row r="55">
          <cell r="M55" t="str">
            <v>TGV</v>
          </cell>
          <cell r="N55">
            <v>0.94607051602996584</v>
          </cell>
        </row>
        <row r="56">
          <cell r="M56" t="str">
            <v>Total général</v>
          </cell>
          <cell r="N56">
            <v>0.94107669729098586</v>
          </cell>
        </row>
      </sheetData>
      <sheetData sheetId="9"/>
      <sheetData sheetId="10"/>
      <sheetData sheetId="11"/>
      <sheetData sheetId="12">
        <row r="7">
          <cell r="K7" t="str">
            <v>Étiquettes de lignes</v>
          </cell>
          <cell r="L7" t="str">
            <v>Moyenne de Tx conformité</v>
          </cell>
          <cell r="M7" t="str">
            <v>Nombre de nb gare</v>
          </cell>
        </row>
        <row r="8">
          <cell r="K8" t="str">
            <v>A AUV-RHONE ALP</v>
          </cell>
          <cell r="L8">
            <v>0.93799999999999994</v>
          </cell>
          <cell r="M8">
            <v>11</v>
          </cell>
        </row>
        <row r="9">
          <cell r="K9" t="str">
            <v>A BOURGOGNE FC</v>
          </cell>
          <cell r="L9">
            <v>0.95182317618500056</v>
          </cell>
          <cell r="M9">
            <v>3</v>
          </cell>
        </row>
        <row r="10">
          <cell r="K10" t="str">
            <v>A BRETAGNE</v>
          </cell>
          <cell r="L10">
            <v>0.92514960876369345</v>
          </cell>
          <cell r="M10">
            <v>8</v>
          </cell>
        </row>
        <row r="11">
          <cell r="K11" t="str">
            <v>A CENTRE VAL de LOIRE</v>
          </cell>
          <cell r="L11">
            <v>0.94325714285714291</v>
          </cell>
          <cell r="M11">
            <v>7</v>
          </cell>
        </row>
        <row r="12">
          <cell r="K12" t="str">
            <v>A GRAND EST</v>
          </cell>
          <cell r="L12">
            <v>0.96285714285714286</v>
          </cell>
          <cell r="M12">
            <v>7</v>
          </cell>
        </row>
        <row r="13">
          <cell r="K13" t="str">
            <v>A HAUTS DE FRANCE</v>
          </cell>
          <cell r="L13">
            <v>0.94590000000000007</v>
          </cell>
          <cell r="M13">
            <v>8</v>
          </cell>
        </row>
        <row r="14">
          <cell r="K14" t="str">
            <v>A NORMANDIE</v>
          </cell>
          <cell r="L14">
            <v>0.92863281609076387</v>
          </cell>
          <cell r="M14">
            <v>7</v>
          </cell>
        </row>
        <row r="15">
          <cell r="K15" t="str">
            <v>A NOUVELLE AQUITAINE</v>
          </cell>
          <cell r="L15">
            <v>0.94198124283138884</v>
          </cell>
          <cell r="M15">
            <v>13</v>
          </cell>
        </row>
        <row r="16">
          <cell r="K16" t="str">
            <v>A OCCITANIE</v>
          </cell>
          <cell r="L16">
            <v>0.94896666666666663</v>
          </cell>
          <cell r="M16">
            <v>9</v>
          </cell>
        </row>
        <row r="17">
          <cell r="K17" t="str">
            <v>A PACA</v>
          </cell>
          <cell r="L17">
            <v>0.88978333333333337</v>
          </cell>
          <cell r="M17">
            <v>6</v>
          </cell>
        </row>
        <row r="18">
          <cell r="K18" t="str">
            <v>A PAYS DE LA LOIRE</v>
          </cell>
          <cell r="L18">
            <v>0.93184999999999996</v>
          </cell>
          <cell r="M18">
            <v>6</v>
          </cell>
        </row>
        <row r="19">
          <cell r="K19" t="str">
            <v>B AUV-RHONE ALP</v>
          </cell>
          <cell r="L19">
            <v>0.91232880599241506</v>
          </cell>
          <cell r="M19">
            <v>68</v>
          </cell>
        </row>
        <row r="20">
          <cell r="K20" t="str">
            <v>B BOURGOGNE FC</v>
          </cell>
          <cell r="L20">
            <v>0.95281291723399497</v>
          </cell>
          <cell r="M20">
            <v>32</v>
          </cell>
        </row>
        <row r="21">
          <cell r="K21" t="str">
            <v>B BRETAGNE</v>
          </cell>
          <cell r="L21">
            <v>0.91769999999999996</v>
          </cell>
          <cell r="M21">
            <v>1</v>
          </cell>
        </row>
        <row r="22">
          <cell r="K22" t="str">
            <v>B CENTRE VAL de LOIRE</v>
          </cell>
          <cell r="L22">
            <v>0.97250000000000003</v>
          </cell>
          <cell r="M22">
            <v>1</v>
          </cell>
        </row>
        <row r="23">
          <cell r="K23" t="str">
            <v>B GRAND EST</v>
          </cell>
          <cell r="L23">
            <v>0.94911693209547521</v>
          </cell>
          <cell r="M23">
            <v>52</v>
          </cell>
        </row>
        <row r="24">
          <cell r="K24" t="str">
            <v>B HAUTS DE FRANCE</v>
          </cell>
          <cell r="L24">
            <v>0.94685377128739612</v>
          </cell>
          <cell r="M24">
            <v>62</v>
          </cell>
        </row>
        <row r="25">
          <cell r="K25" t="str">
            <v>B NORMANDIE</v>
          </cell>
          <cell r="L25">
            <v>0.9506151625867737</v>
          </cell>
          <cell r="M25">
            <v>14</v>
          </cell>
        </row>
        <row r="26">
          <cell r="K26" t="str">
            <v>B NOUVELLE AQUITAINE</v>
          </cell>
          <cell r="L26">
            <v>0.89617946270280646</v>
          </cell>
          <cell r="M26">
            <v>43</v>
          </cell>
        </row>
        <row r="27">
          <cell r="K27" t="str">
            <v>B OCCITANIE</v>
          </cell>
          <cell r="L27">
            <v>0.94503986013986008</v>
          </cell>
          <cell r="M27">
            <v>10</v>
          </cell>
        </row>
        <row r="28">
          <cell r="K28" t="str">
            <v>B PACA</v>
          </cell>
          <cell r="L28">
            <v>0.89378152095547703</v>
          </cell>
          <cell r="M28">
            <v>33</v>
          </cell>
        </row>
        <row r="29">
          <cell r="K29" t="str">
            <v>B PAYS DE LA LOIRE</v>
          </cell>
          <cell r="L29">
            <v>0.93843027310554472</v>
          </cell>
          <cell r="M29">
            <v>2</v>
          </cell>
        </row>
        <row r="30">
          <cell r="K30" t="str">
            <v>C AUV-RHONE ALP</v>
          </cell>
          <cell r="L30">
            <v>0.94278374779236818</v>
          </cell>
          <cell r="M30">
            <v>15</v>
          </cell>
        </row>
        <row r="31">
          <cell r="K31" t="str">
            <v>C BOURGOGNE FC</v>
          </cell>
          <cell r="L31">
            <v>0.99032856793898894</v>
          </cell>
          <cell r="M31">
            <v>91</v>
          </cell>
        </row>
        <row r="32">
          <cell r="K32" t="str">
            <v>C GRAND EST</v>
          </cell>
          <cell r="L32">
            <v>0.91497837999186959</v>
          </cell>
          <cell r="M32">
            <v>19</v>
          </cell>
        </row>
        <row r="33">
          <cell r="K33" t="str">
            <v>C HAUTS DE FRANCE</v>
          </cell>
          <cell r="L33">
            <v>0.95652430972733116</v>
          </cell>
          <cell r="M33">
            <v>18</v>
          </cell>
        </row>
        <row r="34">
          <cell r="K34" t="str">
            <v>C NORMANDIE</v>
          </cell>
          <cell r="L34">
            <v>0.94499817073170722</v>
          </cell>
          <cell r="M34">
            <v>4</v>
          </cell>
        </row>
        <row r="35">
          <cell r="K35" t="str">
            <v>C NOUVELLE AQUITAINE</v>
          </cell>
          <cell r="L35">
            <v>0.93306007755645026</v>
          </cell>
          <cell r="M35">
            <v>177</v>
          </cell>
        </row>
        <row r="36">
          <cell r="K36" t="str">
            <v>C OCCITANIE</v>
          </cell>
          <cell r="L36">
            <v>0.9264241935483869</v>
          </cell>
          <cell r="M36">
            <v>62</v>
          </cell>
        </row>
        <row r="37">
          <cell r="K37" t="str">
            <v>C PACA</v>
          </cell>
          <cell r="L37">
            <v>0.90513352555026316</v>
          </cell>
          <cell r="M37">
            <v>42</v>
          </cell>
        </row>
        <row r="38">
          <cell r="K38" t="str">
            <v>TGA Aéroport CDG 2 TGV</v>
          </cell>
          <cell r="L38">
            <v>0.88690000000000002</v>
          </cell>
          <cell r="M38">
            <v>1</v>
          </cell>
        </row>
        <row r="39">
          <cell r="K39" t="str">
            <v>TGA BORDEAUX</v>
          </cell>
          <cell r="L39">
            <v>0.93859999999999999</v>
          </cell>
          <cell r="M39">
            <v>1</v>
          </cell>
        </row>
        <row r="40">
          <cell r="K40" t="str">
            <v>TGA GRENOBLE</v>
          </cell>
          <cell r="L40">
            <v>0.95950000000000002</v>
          </cell>
          <cell r="M40">
            <v>1</v>
          </cell>
        </row>
        <row r="41">
          <cell r="K41" t="str">
            <v>TGA Lille Europe</v>
          </cell>
          <cell r="L41">
            <v>0.95450000000000002</v>
          </cell>
          <cell r="M41">
            <v>1</v>
          </cell>
        </row>
        <row r="42">
          <cell r="K42" t="str">
            <v>TGA Lille Flandres</v>
          </cell>
          <cell r="L42">
            <v>0.93240000000000001</v>
          </cell>
          <cell r="M42">
            <v>1</v>
          </cell>
        </row>
        <row r="43">
          <cell r="K43" t="str">
            <v xml:space="preserve">TGA Lyon  Part-Dieu </v>
          </cell>
          <cell r="L43">
            <v>0.93420000000000003</v>
          </cell>
          <cell r="M43">
            <v>1</v>
          </cell>
        </row>
        <row r="44">
          <cell r="K44" t="str">
            <v>TGA Marseille St Charles</v>
          </cell>
          <cell r="L44">
            <v>0.87359999999999993</v>
          </cell>
          <cell r="M44">
            <v>1</v>
          </cell>
        </row>
        <row r="45">
          <cell r="K45" t="str">
            <v>TGA MONTPELLIER</v>
          </cell>
          <cell r="L45">
            <v>0.89959999999999996</v>
          </cell>
          <cell r="M45">
            <v>1</v>
          </cell>
        </row>
        <row r="46">
          <cell r="K46" t="str">
            <v>TGA NANCY</v>
          </cell>
          <cell r="L46">
            <v>0.91300000000000003</v>
          </cell>
          <cell r="M46">
            <v>1</v>
          </cell>
        </row>
        <row r="47">
          <cell r="K47" t="str">
            <v>TGA NANTES</v>
          </cell>
          <cell r="L47">
            <v>0.93620000000000003</v>
          </cell>
          <cell r="M47">
            <v>1</v>
          </cell>
        </row>
        <row r="48">
          <cell r="K48" t="str">
            <v>TGA Paris Austerlitz</v>
          </cell>
          <cell r="L48">
            <v>0.93640000000000001</v>
          </cell>
          <cell r="M48">
            <v>1</v>
          </cell>
        </row>
        <row r="49">
          <cell r="K49" t="str">
            <v>TGA Paris Est</v>
          </cell>
          <cell r="L49">
            <v>0.93410000000000004</v>
          </cell>
          <cell r="M49">
            <v>1</v>
          </cell>
        </row>
        <row r="50">
          <cell r="K50" t="str">
            <v>TGA Paris Gare de Lyon Bercy</v>
          </cell>
          <cell r="L50">
            <v>0.95809999999999995</v>
          </cell>
          <cell r="M50">
            <v>2</v>
          </cell>
        </row>
        <row r="51">
          <cell r="K51" t="str">
            <v>TGA Paris Montparnasse</v>
          </cell>
          <cell r="L51">
            <v>0.94230000000000003</v>
          </cell>
          <cell r="M51">
            <v>1</v>
          </cell>
        </row>
        <row r="52">
          <cell r="K52" t="str">
            <v>TGA Paris Nord</v>
          </cell>
          <cell r="L52">
            <v>0.89710000000000001</v>
          </cell>
          <cell r="M52">
            <v>1</v>
          </cell>
        </row>
        <row r="53">
          <cell r="K53" t="str">
            <v>TGA Paris St Lazare</v>
          </cell>
          <cell r="L53">
            <v>0.95269999999999999</v>
          </cell>
          <cell r="M53">
            <v>1</v>
          </cell>
        </row>
        <row r="54">
          <cell r="K54" t="str">
            <v>TGA RENNES</v>
          </cell>
          <cell r="L54">
            <v>0.92069999999999996</v>
          </cell>
          <cell r="M54">
            <v>1</v>
          </cell>
        </row>
        <row r="55">
          <cell r="K55" t="str">
            <v>TGA STRASBOURG</v>
          </cell>
          <cell r="L55">
            <v>0.93679999999999997</v>
          </cell>
          <cell r="M55">
            <v>1</v>
          </cell>
        </row>
        <row r="56">
          <cell r="K56" t="str">
            <v>TGA TOULOUSE</v>
          </cell>
          <cell r="L56">
            <v>0.97299999999999998</v>
          </cell>
          <cell r="M56">
            <v>1</v>
          </cell>
        </row>
        <row r="57">
          <cell r="K57" t="str">
            <v>TGV</v>
          </cell>
          <cell r="L57">
            <v>0.94136249999999999</v>
          </cell>
          <cell r="M57">
            <v>16</v>
          </cell>
        </row>
      </sheetData>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
      <sheetName val="ASC"/>
      <sheetName val="RECAP EM +ASC"/>
      <sheetName val="Transilien"/>
    </sheetNames>
    <sheetDataSet>
      <sheetData sheetId="0" refreshError="1"/>
      <sheetData sheetId="1" refreshError="1"/>
      <sheetData sheetId="2">
        <row r="3">
          <cell r="D3" t="str">
            <v>Nombre de gares mesurées</v>
          </cell>
          <cell r="E3">
            <v>2014</v>
          </cell>
          <cell r="F3">
            <v>2015</v>
          </cell>
          <cell r="G3">
            <v>2016</v>
          </cell>
          <cell r="I3" t="str">
            <v>Nombre de gares mesurées</v>
          </cell>
          <cell r="J3">
            <v>2014</v>
          </cell>
          <cell r="K3">
            <v>2015</v>
          </cell>
          <cell r="L3">
            <v>2016</v>
          </cell>
        </row>
        <row r="4">
          <cell r="C4" t="str">
            <v>TGA Aéroport CDG 2 TGV</v>
          </cell>
          <cell r="D4">
            <v>1</v>
          </cell>
          <cell r="E4">
            <v>0.98</v>
          </cell>
          <cell r="F4">
            <v>0.95992399999999978</v>
          </cell>
          <cell r="G4">
            <v>0.97245654345654342</v>
          </cell>
          <cell r="I4">
            <v>1</v>
          </cell>
          <cell r="J4">
            <v>0.98790999999999984</v>
          </cell>
          <cell r="K4">
            <v>0.99129117647058818</v>
          </cell>
          <cell r="L4">
            <v>0.97699999999999998</v>
          </cell>
        </row>
        <row r="5">
          <cell r="C5" t="str">
            <v>TGA BORDEAUX</v>
          </cell>
          <cell r="D5">
            <v>1</v>
          </cell>
          <cell r="E5">
            <v>0.94767499999999993</v>
          </cell>
          <cell r="F5">
            <v>0.98787727272727288</v>
          </cell>
          <cell r="G5">
            <v>0.97465670348711286</v>
          </cell>
          <cell r="I5">
            <v>1</v>
          </cell>
          <cell r="J5">
            <v>0.97844444444444445</v>
          </cell>
          <cell r="K5">
            <v>0.98136250000000003</v>
          </cell>
          <cell r="L5">
            <v>0.98403030106410594</v>
          </cell>
        </row>
        <row r="6">
          <cell r="C6" t="str">
            <v>TGA GRENOBLE</v>
          </cell>
          <cell r="D6">
            <v>1</v>
          </cell>
          <cell r="E6">
            <v>0.95403333333333329</v>
          </cell>
          <cell r="F6">
            <v>0.89315454545454542</v>
          </cell>
          <cell r="G6">
            <v>0.96199999999999997</v>
          </cell>
        </row>
        <row r="7">
          <cell r="C7" t="str">
            <v>TGA Lille Europe</v>
          </cell>
          <cell r="D7">
            <v>1</v>
          </cell>
          <cell r="E7">
            <v>0.91489027777777776</v>
          </cell>
          <cell r="F7">
            <v>0.90700000000000003</v>
          </cell>
          <cell r="G7">
            <v>0.97608894183045458</v>
          </cell>
          <cell r="I7">
            <v>1</v>
          </cell>
          <cell r="J7">
            <v>0.96086142191142188</v>
          </cell>
          <cell r="K7">
            <v>0.97027250000000009</v>
          </cell>
          <cell r="L7">
            <v>0.98800661282347713</v>
          </cell>
        </row>
        <row r="8">
          <cell r="C8" t="str">
            <v>TGA Lille Flandres</v>
          </cell>
          <cell r="D8">
            <v>1</v>
          </cell>
          <cell r="E8">
            <v>0.99598750000000003</v>
          </cell>
          <cell r="F8">
            <v>0.98699999999999999</v>
          </cell>
          <cell r="G8">
            <v>0.93700000000000006</v>
          </cell>
        </row>
        <row r="9">
          <cell r="C9" t="str">
            <v xml:space="preserve">TGA Lyon  Part-Dieu </v>
          </cell>
          <cell r="D9">
            <v>1</v>
          </cell>
          <cell r="E9">
            <v>0.95774523809523815</v>
          </cell>
          <cell r="F9">
            <v>0.97913636363636358</v>
          </cell>
          <cell r="G9">
            <v>0.93657212482675722</v>
          </cell>
          <cell r="I9">
            <v>1</v>
          </cell>
          <cell r="J9">
            <v>0.98638750000000008</v>
          </cell>
          <cell r="K9">
            <v>0.97980999999999985</v>
          </cell>
          <cell r="L9">
            <v>0.99412822785352006</v>
          </cell>
        </row>
        <row r="10">
          <cell r="C10" t="str">
            <v>TGA Marseille St Charles</v>
          </cell>
          <cell r="D10">
            <v>1</v>
          </cell>
          <cell r="E10">
            <v>0.89616619047619039</v>
          </cell>
          <cell r="F10">
            <v>0.64207954545454538</v>
          </cell>
          <cell r="G10">
            <v>0.62419419495335804</v>
          </cell>
          <cell r="I10">
            <v>1</v>
          </cell>
          <cell r="J10">
            <v>0.94588969696969694</v>
          </cell>
          <cell r="K10">
            <v>0.94415749999999998</v>
          </cell>
          <cell r="L10">
            <v>0.96676291184086505</v>
          </cell>
        </row>
        <row r="11">
          <cell r="C11" t="str">
            <v>TGA MONTPELLIER</v>
          </cell>
          <cell r="D11">
            <v>1</v>
          </cell>
          <cell r="E11">
            <v>0.97361249999999999</v>
          </cell>
          <cell r="F11">
            <v>0.98780000000000001</v>
          </cell>
          <cell r="G11">
            <v>0.99713259797846265</v>
          </cell>
          <cell r="I11">
            <v>1</v>
          </cell>
          <cell r="J11">
            <v>0.73861145833333341</v>
          </cell>
          <cell r="K11">
            <v>0.97206250000000005</v>
          </cell>
          <cell r="L11">
            <v>0.99633885606567052</v>
          </cell>
        </row>
        <row r="12">
          <cell r="C12" t="str">
            <v>TGA NANCY</v>
          </cell>
          <cell r="D12">
            <v>1</v>
          </cell>
          <cell r="E12">
            <v>0.97214166666666679</v>
          </cell>
          <cell r="F12">
            <v>0.97321818181818198</v>
          </cell>
          <cell r="G12">
            <v>0.98182292736359278</v>
          </cell>
          <cell r="I12">
            <v>1</v>
          </cell>
          <cell r="J12">
            <v>0.89848690476190474</v>
          </cell>
          <cell r="K12">
            <v>0.81293375000000001</v>
          </cell>
          <cell r="L12">
            <v>0.89081850739371538</v>
          </cell>
        </row>
        <row r="13">
          <cell r="C13" t="str">
            <v>TGA NANTES</v>
          </cell>
          <cell r="D13">
            <v>1</v>
          </cell>
          <cell r="E13">
            <v>0.99829444444444448</v>
          </cell>
          <cell r="F13">
            <v>0.99700606060606056</v>
          </cell>
          <cell r="G13">
            <v>0.99169137156952003</v>
          </cell>
        </row>
        <row r="14">
          <cell r="C14" t="str">
            <v>TGA Paris Austerlitz</v>
          </cell>
          <cell r="D14">
            <v>1</v>
          </cell>
          <cell r="E14">
            <v>0.8783361111111111</v>
          </cell>
          <cell r="F14">
            <v>0.8039878787878787</v>
          </cell>
          <cell r="G14">
            <v>0.97745902576176658</v>
          </cell>
          <cell r="I14">
            <v>1</v>
          </cell>
          <cell r="J14">
            <v>0.98187777777777774</v>
          </cell>
          <cell r="K14">
            <v>0.98564857142857143</v>
          </cell>
          <cell r="L14">
            <v>0.98331099794514432</v>
          </cell>
        </row>
        <row r="15">
          <cell r="C15" t="str">
            <v>TGA Paris Est</v>
          </cell>
          <cell r="D15">
            <v>1</v>
          </cell>
          <cell r="E15">
            <v>0.98908333333333331</v>
          </cell>
          <cell r="F15">
            <v>0.95314545454545441</v>
          </cell>
          <cell r="G15">
            <v>0.93211080586080586</v>
          </cell>
          <cell r="I15">
            <v>1</v>
          </cell>
          <cell r="J15">
            <v>0.94730185185185178</v>
          </cell>
          <cell r="K15">
            <v>0.97306666666666664</v>
          </cell>
          <cell r="L15">
            <v>0.84890481015101082</v>
          </cell>
        </row>
        <row r="16">
          <cell r="C16" t="str">
            <v>TGA Paris Gare de Lyon Bercy</v>
          </cell>
          <cell r="D16">
            <v>1</v>
          </cell>
          <cell r="E16">
            <v>0.9215958333333335</v>
          </cell>
          <cell r="F16">
            <v>0.89428896103896094</v>
          </cell>
          <cell r="G16">
            <v>0.90970978676051439</v>
          </cell>
          <cell r="I16">
            <v>1</v>
          </cell>
          <cell r="J16">
            <v>0.91919181173436471</v>
          </cell>
          <cell r="K16">
            <v>0.97770629148629162</v>
          </cell>
          <cell r="L16">
            <v>0.99132285200378378</v>
          </cell>
        </row>
        <row r="17">
          <cell r="C17" t="str">
            <v>TGA Paris Montparnasse</v>
          </cell>
          <cell r="D17">
            <v>1</v>
          </cell>
          <cell r="E17">
            <v>0.93268106060606071</v>
          </cell>
          <cell r="F17">
            <v>0.94823106060606044</v>
          </cell>
          <cell r="G17">
            <v>0.95935770787521768</v>
          </cell>
          <cell r="I17">
            <v>1</v>
          </cell>
          <cell r="J17">
            <v>0.95813356524427951</v>
          </cell>
          <cell r="K17">
            <v>0.97891795206971677</v>
          </cell>
          <cell r="L17">
            <v>0.98086709118615611</v>
          </cell>
        </row>
        <row r="18">
          <cell r="C18" t="str">
            <v>TGA Paris Nord</v>
          </cell>
          <cell r="D18">
            <v>1</v>
          </cell>
          <cell r="E18">
            <v>0.92367064814814837</v>
          </cell>
          <cell r="F18">
            <v>0.9408618939393939</v>
          </cell>
          <cell r="G18">
            <v>0.93044925062510297</v>
          </cell>
          <cell r="I18">
            <v>1</v>
          </cell>
          <cell r="J18">
            <v>0.97709301801801807</v>
          </cell>
          <cell r="K18">
            <v>0.95573796653796672</v>
          </cell>
          <cell r="L18">
            <v>0.96852878195434444</v>
          </cell>
        </row>
        <row r="19">
          <cell r="C19" t="str">
            <v>TGA Paris St Lazare</v>
          </cell>
          <cell r="D19">
            <v>1</v>
          </cell>
          <cell r="E19">
            <v>0.96059166666666662</v>
          </cell>
          <cell r="F19">
            <v>0.99094999999999989</v>
          </cell>
          <cell r="G19">
            <v>0.91295352437044586</v>
          </cell>
          <cell r="I19">
            <v>1</v>
          </cell>
          <cell r="J19">
            <v>0.99452608695652167</v>
          </cell>
          <cell r="K19">
            <v>0.99091017391304359</v>
          </cell>
          <cell r="L19">
            <v>0.99173638144501874</v>
          </cell>
        </row>
        <row r="20">
          <cell r="C20" t="str">
            <v>TGA RENNES</v>
          </cell>
          <cell r="D20">
            <v>1</v>
          </cell>
          <cell r="E20">
            <v>0.99155833333333343</v>
          </cell>
          <cell r="F20">
            <v>0.97518545454545469</v>
          </cell>
          <cell r="G20">
            <v>0.93396444400876644</v>
          </cell>
          <cell r="I20">
            <v>1</v>
          </cell>
          <cell r="J20">
            <v>0.94225000000000014</v>
          </cell>
          <cell r="K20">
            <v>0.96061500000000011</v>
          </cell>
          <cell r="L20">
            <v>0.98359328952345759</v>
          </cell>
        </row>
        <row r="21">
          <cell r="C21" t="str">
            <v>TGA STRASBOURG</v>
          </cell>
          <cell r="D21">
            <v>1</v>
          </cell>
          <cell r="E21">
            <v>1</v>
          </cell>
          <cell r="F21">
            <v>0.99692727272727277</v>
          </cell>
          <cell r="G21">
            <v>1</v>
          </cell>
        </row>
        <row r="22">
          <cell r="C22" t="str">
            <v>TGA TOULOUSE</v>
          </cell>
          <cell r="D22">
            <v>1</v>
          </cell>
          <cell r="E22">
            <v>0.99986666666666668</v>
          </cell>
          <cell r="F22">
            <v>0.99461818181818185</v>
          </cell>
          <cell r="G22">
            <v>0.99342995169082127</v>
          </cell>
          <cell r="I22">
            <v>1</v>
          </cell>
          <cell r="J22">
            <v>0.9745166666666667</v>
          </cell>
          <cell r="K22">
            <v>0.96736999999999995</v>
          </cell>
          <cell r="L22">
            <v>0.92579879005153487</v>
          </cell>
        </row>
        <row r="23">
          <cell r="C23" t="str">
            <v>TGV</v>
          </cell>
          <cell r="D23">
            <v>11</v>
          </cell>
          <cell r="E23">
            <v>0.96879382407407422</v>
          </cell>
          <cell r="F23">
            <v>0.96601086363636368</v>
          </cell>
          <cell r="G23">
            <v>0.94197648548763624</v>
          </cell>
          <cell r="I23">
            <v>6</v>
          </cell>
          <cell r="J23">
            <v>0.94482287731481485</v>
          </cell>
          <cell r="K23">
            <v>0.94956622916666655</v>
          </cell>
          <cell r="L23">
            <v>0.95528823021605647</v>
          </cell>
        </row>
        <row r="24">
          <cell r="C24" t="str">
            <v>A AUV-RHONE ALP</v>
          </cell>
          <cell r="D24">
            <v>6</v>
          </cell>
          <cell r="E24">
            <v>0.96908500000000009</v>
          </cell>
          <cell r="F24">
            <v>0.96915508658008653</v>
          </cell>
          <cell r="G24">
            <v>0.98030139304895914</v>
          </cell>
          <cell r="I24">
            <v>4</v>
          </cell>
          <cell r="J24">
            <v>0.9969891666666667</v>
          </cell>
          <cell r="K24">
            <v>0.98691120535714283</v>
          </cell>
          <cell r="L24">
            <v>0.98494978710727299</v>
          </cell>
        </row>
        <row r="25">
          <cell r="C25" t="str">
            <v>A BOURGOGNE FC</v>
          </cell>
          <cell r="D25">
            <v>2</v>
          </cell>
          <cell r="E25">
            <v>0.97643749999999996</v>
          </cell>
          <cell r="F25">
            <v>0.9482164772727274</v>
          </cell>
          <cell r="G25">
            <v>0.96180888902818107</v>
          </cell>
          <cell r="I25">
            <v>1</v>
          </cell>
          <cell r="J25">
            <v>0.9760361111111111</v>
          </cell>
          <cell r="K25">
            <v>0.97599999999999998</v>
          </cell>
          <cell r="L25">
            <v>0.97103556166056171</v>
          </cell>
        </row>
        <row r="26">
          <cell r="C26" t="str">
            <v>A GRAND EST</v>
          </cell>
          <cell r="D26">
            <v>4</v>
          </cell>
          <cell r="E26">
            <v>0.96838333333333337</v>
          </cell>
          <cell r="F26">
            <v>0.98197727272727275</v>
          </cell>
          <cell r="G26">
            <v>0.93774167909898531</v>
          </cell>
          <cell r="I26">
            <v>1</v>
          </cell>
          <cell r="J26">
            <v>0.95032222222222218</v>
          </cell>
          <cell r="K26">
            <v>0.99751999999999996</v>
          </cell>
          <cell r="L26">
            <v>0.98111122990840727</v>
          </cell>
        </row>
        <row r="27">
          <cell r="C27" t="str">
            <v>A HAUTS DE FRANCE</v>
          </cell>
          <cell r="D27">
            <v>3</v>
          </cell>
          <cell r="E27">
            <v>0.97110277777777776</v>
          </cell>
          <cell r="F27">
            <v>0.98074848484848476</v>
          </cell>
          <cell r="G27">
            <v>0.91450673773462032</v>
          </cell>
          <cell r="I27">
            <v>1</v>
          </cell>
          <cell r="J27">
            <v>0.9926516666666666</v>
          </cell>
          <cell r="K27">
            <v>0.97655000000000014</v>
          </cell>
          <cell r="L27">
            <v>0.99239796860572482</v>
          </cell>
        </row>
        <row r="28">
          <cell r="C28" t="str">
            <v>A NORMANDIE</v>
          </cell>
          <cell r="I28">
            <v>2</v>
          </cell>
          <cell r="J28">
            <v>0.91087638888888889</v>
          </cell>
          <cell r="K28">
            <v>0.95373666666666657</v>
          </cell>
          <cell r="L28">
            <v>0.92661552004517733</v>
          </cell>
        </row>
        <row r="29">
          <cell r="C29" t="str">
            <v>A NOUVELLE AQUITAINE</v>
          </cell>
          <cell r="D29">
            <v>1</v>
          </cell>
          <cell r="E29">
            <v>0.99291666666666667</v>
          </cell>
          <cell r="F29">
            <v>0.97675272727272733</v>
          </cell>
          <cell r="G29">
            <v>0.9901282051282051</v>
          </cell>
        </row>
        <row r="30">
          <cell r="C30" t="str">
            <v>A OCCITANIE</v>
          </cell>
          <cell r="D30">
            <v>2</v>
          </cell>
          <cell r="E30">
            <v>0.98799999999999999</v>
          </cell>
          <cell r="F30">
            <v>0.96498181818181827</v>
          </cell>
          <cell r="G30">
            <v>0.97645421885368766</v>
          </cell>
          <cell r="I30">
            <v>2</v>
          </cell>
          <cell r="J30">
            <v>0.96422812499999999</v>
          </cell>
          <cell r="K30">
            <v>0.97498083333333341</v>
          </cell>
          <cell r="L30">
            <v>0.97675544814260407</v>
          </cell>
        </row>
        <row r="31">
          <cell r="C31" t="str">
            <v>A PACA</v>
          </cell>
          <cell r="D31">
            <v>3</v>
          </cell>
          <cell r="E31">
            <v>0.58805833333333335</v>
          </cell>
          <cell r="F31">
            <v>0.87085285714285721</v>
          </cell>
          <cell r="G31">
            <v>0.88728518134933765</v>
          </cell>
          <cell r="I31">
            <v>4</v>
          </cell>
          <cell r="J31">
            <v>0.97341647727272729</v>
          </cell>
          <cell r="K31">
            <v>0.96858833333333338</v>
          </cell>
          <cell r="L31">
            <v>0.96044610974081845</v>
          </cell>
        </row>
        <row r="32">
          <cell r="C32" t="str">
            <v>A PAYS DE LA LOIRE</v>
          </cell>
          <cell r="D32">
            <v>3</v>
          </cell>
          <cell r="E32">
            <v>0.9959027777777778</v>
          </cell>
          <cell r="F32">
            <v>0.9923727272727273</v>
          </cell>
          <cell r="G32">
            <v>0.96305976693021711</v>
          </cell>
          <cell r="I32">
            <v>2</v>
          </cell>
          <cell r="J32">
            <v>0.97835499999999986</v>
          </cell>
          <cell r="K32">
            <v>0.95570500000000003</v>
          </cell>
          <cell r="L32">
            <v>0.99050359883693218</v>
          </cell>
        </row>
        <row r="33">
          <cell r="C33" t="str">
            <v>B AUV-RHONE ALP</v>
          </cell>
          <cell r="D33">
            <v>2</v>
          </cell>
          <cell r="E33">
            <v>0.99979583333333333</v>
          </cell>
          <cell r="F33">
            <v>0.99006136363636366</v>
          </cell>
          <cell r="G33">
            <v>0.92451231227269504</v>
          </cell>
          <cell r="I33">
            <v>1</v>
          </cell>
          <cell r="J33">
            <v>0.9589545454545455</v>
          </cell>
          <cell r="K33">
            <v>0.995</v>
          </cell>
          <cell r="L33">
            <v>0.98618332817497167</v>
          </cell>
        </row>
        <row r="34">
          <cell r="C34" t="str">
            <v>B GRAND EST</v>
          </cell>
          <cell r="D34">
            <v>2</v>
          </cell>
          <cell r="E34">
            <v>0.86112499999999992</v>
          </cell>
          <cell r="F34">
            <v>0.91336363636363638</v>
          </cell>
          <cell r="G34">
            <v>0.93020347055217623</v>
          </cell>
          <cell r="I34">
            <v>2</v>
          </cell>
          <cell r="J34">
            <v>0.95833333333333326</v>
          </cell>
          <cell r="K34">
            <v>1</v>
          </cell>
          <cell r="L34">
            <v>1</v>
          </cell>
        </row>
        <row r="35">
          <cell r="C35" t="str">
            <v>B HAUTS DE FRANCE</v>
          </cell>
          <cell r="D35">
            <v>2</v>
          </cell>
          <cell r="E35">
            <v>1</v>
          </cell>
          <cell r="F35">
            <v>1</v>
          </cell>
          <cell r="G35">
            <v>0.95626054276832217</v>
          </cell>
        </row>
        <row r="36">
          <cell r="C36" t="str">
            <v>B PACA</v>
          </cell>
          <cell r="D36">
            <v>1</v>
          </cell>
          <cell r="E36">
            <v>0.94571249999999996</v>
          </cell>
          <cell r="F36">
            <v>0.89688181818181822</v>
          </cell>
          <cell r="G36">
            <v>0.99476121251278737</v>
          </cell>
          <cell r="I36">
            <v>1</v>
          </cell>
          <cell r="J36">
            <v>0.99839166666666668</v>
          </cell>
          <cell r="K36">
            <v>0.98008500000000009</v>
          </cell>
          <cell r="L36">
            <v>1</v>
          </cell>
        </row>
        <row r="37">
          <cell r="C37" t="str">
            <v>B PAYS DE LA LOIRE</v>
          </cell>
          <cell r="D37">
            <v>1</v>
          </cell>
          <cell r="E37">
            <v>0.97843333333333327</v>
          </cell>
          <cell r="F37">
            <v>0.99063636363636365</v>
          </cell>
          <cell r="G37">
            <v>1</v>
          </cell>
        </row>
      </sheetData>
      <sheetData sheetId="3">
        <row r="8">
          <cell r="G8">
            <v>0.96193029819986686</v>
          </cell>
          <cell r="S8">
            <v>0.97073114809033745</v>
          </cell>
        </row>
        <row r="18">
          <cell r="G18">
            <v>0.91232235999313571</v>
          </cell>
          <cell r="S18">
            <v>0.91577843682322146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C G&amp;C"/>
      <sheetName val="ASC RESEAU"/>
      <sheetName val="Feuil3"/>
      <sheetName val="EM G&amp;C"/>
      <sheetName val="EM RESEAU"/>
    </sheetNames>
    <sheetDataSet>
      <sheetData sheetId="0">
        <row r="8">
          <cell r="J8" t="str">
            <v>Étiquettes de lignes</v>
          </cell>
          <cell r="K8" t="str">
            <v>Somme de Nombre de Type</v>
          </cell>
        </row>
        <row r="9">
          <cell r="J9" t="str">
            <v>A AUV-RHONE ALP</v>
          </cell>
          <cell r="K9">
            <v>9</v>
          </cell>
        </row>
        <row r="10">
          <cell r="J10" t="str">
            <v>A BOURGOGNE FC</v>
          </cell>
          <cell r="K10">
            <v>8</v>
          </cell>
        </row>
        <row r="11">
          <cell r="J11" t="str">
            <v>A BRETAGNE</v>
          </cell>
          <cell r="K11">
            <v>2</v>
          </cell>
        </row>
        <row r="12">
          <cell r="J12" t="str">
            <v>A GRAND EST</v>
          </cell>
          <cell r="K12">
            <v>5</v>
          </cell>
        </row>
        <row r="13">
          <cell r="J13" t="str">
            <v>A HAUTS DE FRANCE</v>
          </cell>
          <cell r="K13">
            <v>7</v>
          </cell>
        </row>
        <row r="14">
          <cell r="J14" t="str">
            <v>A NORMANDIE</v>
          </cell>
          <cell r="K14">
            <v>2</v>
          </cell>
        </row>
        <row r="15">
          <cell r="J15" t="str">
            <v>A NOUVELLE AQUITAINE</v>
          </cell>
          <cell r="K15">
            <v>7</v>
          </cell>
        </row>
        <row r="16">
          <cell r="J16" t="str">
            <v>A OCCITANIE</v>
          </cell>
          <cell r="K16">
            <v>3</v>
          </cell>
        </row>
        <row r="17">
          <cell r="J17" t="str">
            <v>A PACA</v>
          </cell>
          <cell r="K17">
            <v>3</v>
          </cell>
        </row>
        <row r="18">
          <cell r="J18" t="str">
            <v>A PAYS DE LA LOIRE</v>
          </cell>
          <cell r="K18">
            <v>5</v>
          </cell>
        </row>
        <row r="19">
          <cell r="J19" t="str">
            <v>B AUV-RHONE ALP</v>
          </cell>
          <cell r="K19">
            <v>2</v>
          </cell>
        </row>
        <row r="20">
          <cell r="J20" t="str">
            <v>B GRAND EST</v>
          </cell>
          <cell r="K20">
            <v>3</v>
          </cell>
        </row>
        <row r="21">
          <cell r="J21" t="str">
            <v>B HAUTS DE FRANCE</v>
          </cell>
          <cell r="K21">
            <v>3</v>
          </cell>
        </row>
        <row r="22">
          <cell r="J22" t="str">
            <v>B ILE-DE-France</v>
          </cell>
          <cell r="K22">
            <v>6</v>
          </cell>
        </row>
        <row r="23">
          <cell r="J23" t="str">
            <v>B NORMANDIE</v>
          </cell>
          <cell r="K23">
            <v>2</v>
          </cell>
        </row>
        <row r="24">
          <cell r="J24" t="str">
            <v>B PACA</v>
          </cell>
          <cell r="K24">
            <v>3</v>
          </cell>
        </row>
        <row r="25">
          <cell r="J25" t="str">
            <v>B PAYS DE LA LOIRE</v>
          </cell>
          <cell r="K25">
            <v>1</v>
          </cell>
        </row>
        <row r="26">
          <cell r="J26" t="str">
            <v>SOUS TOTAL</v>
          </cell>
          <cell r="K26">
            <v>201</v>
          </cell>
        </row>
        <row r="27">
          <cell r="J27" t="str">
            <v>TGA Aéroport CDG 2 TGV</v>
          </cell>
          <cell r="K27">
            <v>9</v>
          </cell>
        </row>
        <row r="28">
          <cell r="J28" t="str">
            <v>TGA BORDEAUX</v>
          </cell>
          <cell r="K28">
            <v>1</v>
          </cell>
        </row>
        <row r="29">
          <cell r="J29" t="str">
            <v>TGA GRENOBLE</v>
          </cell>
          <cell r="K29">
            <v>1</v>
          </cell>
        </row>
        <row r="30">
          <cell r="J30" t="str">
            <v>TGA Lille Europe</v>
          </cell>
          <cell r="K30">
            <v>6</v>
          </cell>
        </row>
        <row r="31">
          <cell r="J31" t="str">
            <v xml:space="preserve">TGA Lyon  Part-Dieu </v>
          </cell>
          <cell r="K31">
            <v>7</v>
          </cell>
        </row>
        <row r="32">
          <cell r="J32" t="str">
            <v>TGA Marseille St Charles</v>
          </cell>
          <cell r="K32">
            <v>4</v>
          </cell>
        </row>
        <row r="33">
          <cell r="J33" t="str">
            <v>TGA MONTPELLIER</v>
          </cell>
          <cell r="K33">
            <v>9</v>
          </cell>
        </row>
        <row r="34">
          <cell r="J34" t="str">
            <v>TGA NANCY</v>
          </cell>
          <cell r="K34">
            <v>4</v>
          </cell>
        </row>
        <row r="35">
          <cell r="J35" t="str">
            <v>TGA NANTES</v>
          </cell>
          <cell r="K35">
            <v>3</v>
          </cell>
        </row>
        <row r="36">
          <cell r="J36" t="str">
            <v>TGA Paris Austerlitz</v>
          </cell>
          <cell r="K36">
            <v>3</v>
          </cell>
        </row>
        <row r="37">
          <cell r="J37" t="str">
            <v>TGA Paris Est</v>
          </cell>
          <cell r="K37">
            <v>2</v>
          </cell>
        </row>
        <row r="38">
          <cell r="J38" t="str">
            <v>TGA Paris Gare de Lyon Bercy</v>
          </cell>
          <cell r="K38">
            <v>13</v>
          </cell>
        </row>
        <row r="39">
          <cell r="J39" t="str">
            <v>TGA Paris Montparnasse</v>
          </cell>
          <cell r="K39">
            <v>15</v>
          </cell>
        </row>
        <row r="40">
          <cell r="J40" t="str">
            <v>TGA Paris Nord</v>
          </cell>
          <cell r="K40">
            <v>6</v>
          </cell>
        </row>
        <row r="41">
          <cell r="J41" t="str">
            <v>TGA Paris St Lazare</v>
          </cell>
          <cell r="K41">
            <v>3</v>
          </cell>
        </row>
        <row r="42">
          <cell r="J42" t="str">
            <v>TGA RENNES</v>
          </cell>
          <cell r="K42">
            <v>5</v>
          </cell>
        </row>
        <row r="43">
          <cell r="J43" t="str">
            <v>TGA TOULOUSE</v>
          </cell>
          <cell r="K43">
            <v>2</v>
          </cell>
        </row>
        <row r="44">
          <cell r="J44" t="str">
            <v>TGV</v>
          </cell>
          <cell r="K44">
            <v>29</v>
          </cell>
        </row>
        <row r="45">
          <cell r="J45" t="str">
            <v>XHORS SCOP</v>
          </cell>
          <cell r="K45">
            <v>8</v>
          </cell>
        </row>
        <row r="46">
          <cell r="J46" t="str">
            <v>(vide)</v>
          </cell>
          <cell r="K46">
            <v>201</v>
          </cell>
        </row>
        <row r="47">
          <cell r="J47" t="str">
            <v>Total général</v>
          </cell>
          <cell r="K47">
            <v>603</v>
          </cell>
        </row>
      </sheetData>
      <sheetData sheetId="1" refreshError="1"/>
      <sheetData sheetId="2" refreshError="1"/>
      <sheetData sheetId="3">
        <row r="6">
          <cell r="H6" t="str">
            <v>Étiquettes de lignes</v>
          </cell>
          <cell r="I6" t="str">
            <v>Somme de Nombre de Type</v>
          </cell>
        </row>
        <row r="7">
          <cell r="H7">
            <v>0</v>
          </cell>
          <cell r="I7">
            <v>372</v>
          </cell>
        </row>
        <row r="8">
          <cell r="H8" t="str">
            <v>A AUV-RHONE ALP</v>
          </cell>
          <cell r="I8">
            <v>15</v>
          </cell>
        </row>
        <row r="9">
          <cell r="H9" t="str">
            <v>A BOURGOGNE FC</v>
          </cell>
          <cell r="I9">
            <v>3</v>
          </cell>
        </row>
        <row r="10">
          <cell r="H10" t="str">
            <v>A BRETAGNE</v>
          </cell>
          <cell r="I10">
            <v>3</v>
          </cell>
        </row>
        <row r="11">
          <cell r="H11" t="str">
            <v>A GRAND EST</v>
          </cell>
          <cell r="I11">
            <v>1</v>
          </cell>
        </row>
        <row r="12">
          <cell r="H12" t="str">
            <v>A HAUTS DE FRANCE</v>
          </cell>
          <cell r="I12">
            <v>5</v>
          </cell>
        </row>
        <row r="13">
          <cell r="H13" t="str">
            <v>A NORMANDIE</v>
          </cell>
          <cell r="I13">
            <v>6</v>
          </cell>
        </row>
        <row r="14">
          <cell r="H14" t="str">
            <v>A OCCITANIE</v>
          </cell>
          <cell r="I14">
            <v>9</v>
          </cell>
        </row>
        <row r="15">
          <cell r="H15" t="str">
            <v>A PACA</v>
          </cell>
          <cell r="I15">
            <v>8</v>
          </cell>
        </row>
        <row r="16">
          <cell r="H16" t="str">
            <v>A PAYS DE LA LOIRE</v>
          </cell>
          <cell r="I16">
            <v>2</v>
          </cell>
        </row>
        <row r="17">
          <cell r="H17" t="str">
            <v>B AUV-RHONE ALP</v>
          </cell>
          <cell r="I17">
            <v>1</v>
          </cell>
        </row>
        <row r="18">
          <cell r="H18" t="str">
            <v>B ILE-DE-France</v>
          </cell>
          <cell r="I18">
            <v>12</v>
          </cell>
        </row>
        <row r="19">
          <cell r="H19" t="str">
            <v>B PACA</v>
          </cell>
          <cell r="I19">
            <v>2</v>
          </cell>
        </row>
        <row r="20">
          <cell r="H20" t="str">
            <v>SOUS TOTAL</v>
          </cell>
          <cell r="I20">
            <v>372</v>
          </cell>
        </row>
        <row r="21">
          <cell r="H21" t="str">
            <v>TGA Aéroport CDG 2 TGV</v>
          </cell>
          <cell r="I21">
            <v>22</v>
          </cell>
        </row>
        <row r="22">
          <cell r="H22" t="str">
            <v>TGA BORDEAUX</v>
          </cell>
          <cell r="I22">
            <v>4</v>
          </cell>
        </row>
        <row r="23">
          <cell r="H23" t="str">
            <v>TGA GRENOBLE</v>
          </cell>
          <cell r="I23">
            <v>1</v>
          </cell>
        </row>
        <row r="24">
          <cell r="H24" t="str">
            <v>TGA Lille Europe</v>
          </cell>
          <cell r="I24">
            <v>14</v>
          </cell>
        </row>
        <row r="25">
          <cell r="H25" t="str">
            <v xml:space="preserve">TGA Lyon  Part-Dieu </v>
          </cell>
          <cell r="I25">
            <v>7</v>
          </cell>
        </row>
        <row r="26">
          <cell r="H26" t="str">
            <v>TGA Marseille St Charles</v>
          </cell>
          <cell r="I26">
            <v>4</v>
          </cell>
        </row>
        <row r="27">
          <cell r="H27" t="str">
            <v>TGA MONTPELLIER</v>
          </cell>
          <cell r="I27">
            <v>8</v>
          </cell>
        </row>
        <row r="28">
          <cell r="H28" t="str">
            <v>TGA NANCY</v>
          </cell>
          <cell r="I28">
            <v>8</v>
          </cell>
        </row>
        <row r="29">
          <cell r="H29" t="str">
            <v>TGA Paris Austerlitz</v>
          </cell>
          <cell r="I29">
            <v>7</v>
          </cell>
        </row>
        <row r="30">
          <cell r="H30" t="str">
            <v>TGA Paris Est</v>
          </cell>
          <cell r="I30">
            <v>9</v>
          </cell>
        </row>
        <row r="31">
          <cell r="H31" t="str">
            <v>TGA Paris Gare de Lyon Bercy</v>
          </cell>
          <cell r="I31">
            <v>49</v>
          </cell>
        </row>
        <row r="32">
          <cell r="H32" t="str">
            <v>TGA Paris Montparnasse</v>
          </cell>
          <cell r="I32">
            <v>52</v>
          </cell>
        </row>
        <row r="33">
          <cell r="H33" t="str">
            <v>TGA Paris Nord</v>
          </cell>
          <cell r="I33">
            <v>26</v>
          </cell>
        </row>
        <row r="34">
          <cell r="H34" t="str">
            <v>TGA Paris St Lazare</v>
          </cell>
          <cell r="I34">
            <v>23</v>
          </cell>
        </row>
        <row r="35">
          <cell r="H35" t="str">
            <v>TGA RENNES</v>
          </cell>
          <cell r="I35">
            <v>15</v>
          </cell>
        </row>
        <row r="36">
          <cell r="H36" t="str">
            <v>TGA TOULOUSE</v>
          </cell>
          <cell r="I36">
            <v>3</v>
          </cell>
        </row>
        <row r="37">
          <cell r="H37" t="str">
            <v>TGV</v>
          </cell>
          <cell r="I37">
            <v>41</v>
          </cell>
        </row>
        <row r="38">
          <cell r="H38" t="str">
            <v>XHORS SCOP</v>
          </cell>
          <cell r="I38">
            <v>12</v>
          </cell>
        </row>
        <row r="39">
          <cell r="H39" t="str">
            <v>Total général</v>
          </cell>
          <cell r="I39">
            <v>1116</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9">
          <cell r="M9">
            <v>0.97599177374070234</v>
          </cell>
        </row>
        <row r="19">
          <cell r="M19">
            <v>0.91639791121792602</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consolidées 2015-2017"/>
      <sheetName val="TCD"/>
      <sheetName val="Feuil3"/>
    </sheetNames>
    <sheetDataSet>
      <sheetData sheetId="0"/>
      <sheetData sheetId="1">
        <row r="3">
          <cell r="C3" t="str">
            <v>Étiquettes de lignes</v>
          </cell>
          <cell r="D3" t="str">
            <v>Moyenne de Moyenne 2015</v>
          </cell>
          <cell r="E3" t="str">
            <v>Moyenne de Moyenne 2016</v>
          </cell>
          <cell r="F3" t="str">
            <v>Moyenne de Moyenne 2017</v>
          </cell>
        </row>
        <row r="4">
          <cell r="C4" t="str">
            <v>A AUV-RHONE ALP</v>
          </cell>
          <cell r="D4">
            <v>0.99678229166666665</v>
          </cell>
          <cell r="E4">
            <v>0.99564479166666664</v>
          </cell>
          <cell r="F4">
            <v>0.97024345685972113</v>
          </cell>
        </row>
        <row r="5">
          <cell r="C5" t="str">
            <v>A BOURGOGNE FC</v>
          </cell>
          <cell r="D5">
            <v>0.99449583333333336</v>
          </cell>
          <cell r="E5">
            <v>0.9888916666666665</v>
          </cell>
          <cell r="F5">
            <v>0.99658157513671453</v>
          </cell>
        </row>
        <row r="6">
          <cell r="C6" t="str">
            <v>A BRETAGNE</v>
          </cell>
          <cell r="D6">
            <v>0.99866111111111111</v>
          </cell>
          <cell r="E6">
            <v>0.99945833333333323</v>
          </cell>
          <cell r="F6">
            <v>0.9991513854556614</v>
          </cell>
        </row>
        <row r="7">
          <cell r="C7" t="str">
            <v>A CENTRE VAL de LOIRE</v>
          </cell>
          <cell r="D7">
            <v>0.99479375000000003</v>
          </cell>
          <cell r="E7">
            <v>0.99288333333333334</v>
          </cell>
          <cell r="F7">
            <v>0.98772801437444158</v>
          </cell>
        </row>
        <row r="8">
          <cell r="C8" t="str">
            <v>A GRAND EST</v>
          </cell>
          <cell r="D8">
            <v>0.99680972222222231</v>
          </cell>
          <cell r="E8">
            <v>0.99633749999999999</v>
          </cell>
          <cell r="F8">
            <v>0.99134310789903013</v>
          </cell>
        </row>
        <row r="9">
          <cell r="C9" t="str">
            <v>A HAUTS DE FRANCE</v>
          </cell>
          <cell r="D9">
            <v>0.99591759259259272</v>
          </cell>
          <cell r="E9">
            <v>0.98782777777777797</v>
          </cell>
          <cell r="F9">
            <v>0.9726722546012313</v>
          </cell>
        </row>
        <row r="10">
          <cell r="C10" t="str">
            <v>A NORMANDIE</v>
          </cell>
          <cell r="D10">
            <v>0.9989520833333333</v>
          </cell>
          <cell r="E10">
            <v>0.99799791666666682</v>
          </cell>
          <cell r="F10">
            <v>0.9982259500874413</v>
          </cell>
        </row>
        <row r="11">
          <cell r="C11" t="str">
            <v>A NOUVELLE AQUITAINE</v>
          </cell>
          <cell r="D11">
            <v>0.98297777777777773</v>
          </cell>
          <cell r="E11">
            <v>0.9918583333333334</v>
          </cell>
          <cell r="F11">
            <v>0.98425478791395815</v>
          </cell>
        </row>
        <row r="12">
          <cell r="C12" t="str">
            <v>A OCCITANIE</v>
          </cell>
          <cell r="D12">
            <v>0.99716111111111105</v>
          </cell>
          <cell r="E12">
            <v>0.99736111111111114</v>
          </cell>
          <cell r="F12">
            <v>0.99899441400192401</v>
          </cell>
        </row>
        <row r="13">
          <cell r="C13" t="str">
            <v>A PACA</v>
          </cell>
          <cell r="D13">
            <v>0.99712916666666662</v>
          </cell>
          <cell r="E13">
            <v>0.99992083333333337</v>
          </cell>
          <cell r="F13">
            <v>0.94856008564896044</v>
          </cell>
        </row>
        <row r="14">
          <cell r="C14" t="str">
            <v>A PAYS DE LA LOIRE</v>
          </cell>
          <cell r="D14">
            <v>0.99896388888888887</v>
          </cell>
          <cell r="E14">
            <v>0.99829166666666647</v>
          </cell>
          <cell r="F14">
            <v>0.99135936196910013</v>
          </cell>
        </row>
        <row r="15">
          <cell r="C15" t="str">
            <v>B AUV-RHONE ALP</v>
          </cell>
          <cell r="D15">
            <v>0.99692833333333331</v>
          </cell>
          <cell r="E15">
            <v>0.99198541666666684</v>
          </cell>
          <cell r="F15">
            <v>0.9929359016523096</v>
          </cell>
        </row>
        <row r="16">
          <cell r="C16" t="str">
            <v>B BOURGOGNE FC</v>
          </cell>
          <cell r="D16">
            <v>0.99549833333333315</v>
          </cell>
          <cell r="E16">
            <v>0.99893749999999992</v>
          </cell>
          <cell r="F16">
            <v>0.99750189137220391</v>
          </cell>
        </row>
        <row r="17">
          <cell r="C17" t="str">
            <v>B CENTRE VAL de LOIRE</v>
          </cell>
          <cell r="D17">
            <v>0.99994166666666662</v>
          </cell>
          <cell r="E17">
            <v>0.99942500000000001</v>
          </cell>
          <cell r="F17">
            <v>0.99974719600677497</v>
          </cell>
        </row>
        <row r="18">
          <cell r="C18" t="str">
            <v>B GRAND EST</v>
          </cell>
          <cell r="D18">
            <v>0.99714533333333322</v>
          </cell>
          <cell r="E18">
            <v>0.99789400000000017</v>
          </cell>
          <cell r="F18">
            <v>0.99469505398559566</v>
          </cell>
        </row>
        <row r="19">
          <cell r="C19" t="str">
            <v>B HAUTS DE FRANCE</v>
          </cell>
          <cell r="D19">
            <v>0.99797243589743578</v>
          </cell>
          <cell r="E19">
            <v>0.99243717948717958</v>
          </cell>
          <cell r="F19">
            <v>0.9918453429175238</v>
          </cell>
        </row>
        <row r="20">
          <cell r="C20" t="str">
            <v>B ILE-DE-France</v>
          </cell>
          <cell r="D20">
            <v>0.99996666666666678</v>
          </cell>
          <cell r="E20">
            <v>1</v>
          </cell>
          <cell r="F20">
            <v>1</v>
          </cell>
        </row>
        <row r="21">
          <cell r="C21" t="str">
            <v>B NORMANDIE</v>
          </cell>
          <cell r="D21">
            <v>0.99520833333333325</v>
          </cell>
          <cell r="E21">
            <v>0.99735416666666676</v>
          </cell>
          <cell r="F21">
            <v>0.99873816123538561</v>
          </cell>
        </row>
        <row r="22">
          <cell r="C22" t="str">
            <v>B NOUVELLE AQUITAINE</v>
          </cell>
          <cell r="D22">
            <v>0.99810138888888889</v>
          </cell>
          <cell r="E22">
            <v>0.99837777777777781</v>
          </cell>
          <cell r="F22">
            <v>0.99759456589840079</v>
          </cell>
        </row>
        <row r="23">
          <cell r="C23" t="str">
            <v>B OCCITANIE</v>
          </cell>
          <cell r="D23">
            <v>0.99409791666666658</v>
          </cell>
          <cell r="E23">
            <v>0.99776875000000009</v>
          </cell>
          <cell r="F23">
            <v>0.98992502831419305</v>
          </cell>
        </row>
        <row r="24">
          <cell r="C24" t="str">
            <v>B PACA</v>
          </cell>
          <cell r="D24">
            <v>0.99800416666666669</v>
          </cell>
          <cell r="E24">
            <v>0.99840833333333334</v>
          </cell>
          <cell r="F24">
            <v>0.99910257659223356</v>
          </cell>
        </row>
        <row r="25">
          <cell r="C25" t="str">
            <v>B PAYS DE LA LOIRE</v>
          </cell>
          <cell r="D25">
            <v>0.97529166666666667</v>
          </cell>
          <cell r="E25">
            <v>0.98272083333333349</v>
          </cell>
          <cell r="F25">
            <v>0.99582275349564031</v>
          </cell>
        </row>
        <row r="26">
          <cell r="C26" t="str">
            <v>C AUV-RHONE ALP</v>
          </cell>
          <cell r="D26">
            <v>0.99605000000000021</v>
          </cell>
          <cell r="E26">
            <v>0.99509027777777759</v>
          </cell>
          <cell r="F26">
            <v>0.99415822352623495</v>
          </cell>
        </row>
        <row r="27">
          <cell r="C27" t="str">
            <v>C BOURGOGNE FC</v>
          </cell>
          <cell r="D27">
            <v>0.99944166666666667</v>
          </cell>
          <cell r="E27">
            <v>1</v>
          </cell>
          <cell r="F27">
            <v>1</v>
          </cell>
        </row>
        <row r="28">
          <cell r="C28" t="str">
            <v>C BRETAGNE</v>
          </cell>
          <cell r="D28">
            <v>1</v>
          </cell>
          <cell r="E28">
            <v>0.99889166666666673</v>
          </cell>
          <cell r="F28">
            <v>0.99511868470244946</v>
          </cell>
        </row>
        <row r="29">
          <cell r="C29" t="str">
            <v>C GRAND EST</v>
          </cell>
          <cell r="D29">
            <v>0.99891041666666658</v>
          </cell>
          <cell r="E29">
            <v>0.99677916666666677</v>
          </cell>
          <cell r="F29">
            <v>0.9987233775609069</v>
          </cell>
        </row>
        <row r="30">
          <cell r="C30" t="str">
            <v>C HAUTS DE FRANCE</v>
          </cell>
          <cell r="D30">
            <v>0.99759166666666665</v>
          </cell>
          <cell r="E30">
            <v>0.9985208333333333</v>
          </cell>
          <cell r="F30">
            <v>0.99824227272139665</v>
          </cell>
        </row>
        <row r="31">
          <cell r="C31" t="str">
            <v>C PAYS DE LA LOIRE</v>
          </cell>
          <cell r="D31">
            <v>0.99984166666666674</v>
          </cell>
          <cell r="E31">
            <v>0.99806666666666677</v>
          </cell>
          <cell r="F31">
            <v>0.99932083333333344</v>
          </cell>
        </row>
        <row r="32">
          <cell r="C32" t="str">
            <v>TGA BORDEAUX</v>
          </cell>
          <cell r="D32">
            <v>0.99635833333333335</v>
          </cell>
          <cell r="E32">
            <v>0.99396666666666667</v>
          </cell>
          <cell r="F32">
            <v>0.99239008633030767</v>
          </cell>
        </row>
        <row r="33">
          <cell r="C33" t="str">
            <v>TGA GRENOBLE</v>
          </cell>
          <cell r="D33">
            <v>0.99693333333333323</v>
          </cell>
          <cell r="E33">
            <v>0.99323333333333341</v>
          </cell>
          <cell r="F33">
            <v>0.99699501774575994</v>
          </cell>
        </row>
        <row r="34">
          <cell r="C34" t="str">
            <v>TGA Lille Europe</v>
          </cell>
          <cell r="D34">
            <v>0.99769166666666675</v>
          </cell>
          <cell r="E34">
            <v>0.99555833333333332</v>
          </cell>
          <cell r="F34">
            <v>0.99557082480059733</v>
          </cell>
        </row>
        <row r="35">
          <cell r="C35" t="str">
            <v>TGA Lille Flandres</v>
          </cell>
          <cell r="D35">
            <v>0.99575833333333341</v>
          </cell>
          <cell r="E35">
            <v>0.98360000000000003</v>
          </cell>
          <cell r="F35">
            <v>0.97104988040924078</v>
          </cell>
        </row>
        <row r="36">
          <cell r="C36" t="str">
            <v xml:space="preserve">TGA Lyon  Part-Dieu </v>
          </cell>
          <cell r="D36">
            <v>0.99559166666666676</v>
          </cell>
          <cell r="E36">
            <v>0.9965750000000001</v>
          </cell>
          <cell r="F36">
            <v>0.98558367488384235</v>
          </cell>
        </row>
        <row r="37">
          <cell r="C37" t="str">
            <v>TGA Marseille St Charles</v>
          </cell>
          <cell r="D37">
            <v>0.99411666666666687</v>
          </cell>
          <cell r="E37">
            <v>0.99270833333333341</v>
          </cell>
          <cell r="F37">
            <v>0.98597914365397565</v>
          </cell>
        </row>
        <row r="38">
          <cell r="C38" t="str">
            <v>TGA MONTPELLIER</v>
          </cell>
          <cell r="D38">
            <v>0.99728333333333341</v>
          </cell>
          <cell r="E38">
            <v>0.99951666666666672</v>
          </cell>
          <cell r="F38">
            <v>0.99704309359921339</v>
          </cell>
        </row>
        <row r="39">
          <cell r="C39" t="str">
            <v>TGA NANCY</v>
          </cell>
          <cell r="D39">
            <v>0.99970000000000014</v>
          </cell>
          <cell r="E39">
            <v>0.99182499999999996</v>
          </cell>
          <cell r="F39">
            <v>0.99367211145559953</v>
          </cell>
        </row>
        <row r="40">
          <cell r="C40" t="str">
            <v>TGA NANTES</v>
          </cell>
          <cell r="D40">
            <v>0.99124166666666669</v>
          </cell>
          <cell r="E40">
            <v>0.99472499999999997</v>
          </cell>
          <cell r="F40">
            <v>0.99183023476600651</v>
          </cell>
        </row>
        <row r="41">
          <cell r="C41" t="str">
            <v>TGA Paris Austerlitz</v>
          </cell>
          <cell r="D41">
            <v>0.9954833333333335</v>
          </cell>
          <cell r="E41">
            <v>0.98944166666666666</v>
          </cell>
          <cell r="F41">
            <v>0.95895958680841653</v>
          </cell>
        </row>
        <row r="42">
          <cell r="C42" t="str">
            <v>TGA Paris Est</v>
          </cell>
          <cell r="D42">
            <v>0.98950833333333332</v>
          </cell>
          <cell r="E42">
            <v>0.97734166666666678</v>
          </cell>
          <cell r="F42">
            <v>0.9743664994451734</v>
          </cell>
        </row>
        <row r="43">
          <cell r="C43" t="str">
            <v>TGA Paris Gare de Lyon Bercy</v>
          </cell>
          <cell r="D43">
            <v>0.99790000000000001</v>
          </cell>
          <cell r="E43">
            <v>0.99506249999999996</v>
          </cell>
          <cell r="F43">
            <v>0.98554771272738773</v>
          </cell>
        </row>
        <row r="44">
          <cell r="C44" t="str">
            <v>TGA Paris Montparnasse</v>
          </cell>
          <cell r="D44">
            <v>0.98610000000000009</v>
          </cell>
          <cell r="E44">
            <v>0.97337499999999988</v>
          </cell>
          <cell r="F44">
            <v>0.98926931723753597</v>
          </cell>
        </row>
        <row r="45">
          <cell r="C45" t="str">
            <v>TGA Paris Nord</v>
          </cell>
          <cell r="D45">
            <v>0.98545833333333333</v>
          </cell>
          <cell r="E45">
            <v>0.99157499999999998</v>
          </cell>
          <cell r="F45">
            <v>0.99276231034596751</v>
          </cell>
        </row>
        <row r="46">
          <cell r="C46" t="str">
            <v>TGA Paris St Lazare</v>
          </cell>
          <cell r="D46">
            <v>0.99695</v>
          </cell>
          <cell r="E46">
            <v>0.99644999999999984</v>
          </cell>
          <cell r="F46">
            <v>0.99535897974967946</v>
          </cell>
        </row>
        <row r="47">
          <cell r="C47" t="str">
            <v>TGA RENNES</v>
          </cell>
          <cell r="D47">
            <v>0.99949166666666667</v>
          </cell>
          <cell r="E47">
            <v>0.99733333333333329</v>
          </cell>
          <cell r="F47">
            <v>0.97745986552503383</v>
          </cell>
        </row>
        <row r="48">
          <cell r="C48" t="str">
            <v>TGA STRASBOURG</v>
          </cell>
          <cell r="D48">
            <v>0.99342500000000011</v>
          </cell>
          <cell r="E48">
            <v>0.99655000000000005</v>
          </cell>
          <cell r="F48">
            <v>0.99213874200185137</v>
          </cell>
        </row>
        <row r="49">
          <cell r="C49" t="str">
            <v>TGA TOULOUSE</v>
          </cell>
          <cell r="D49">
            <v>0.99863333333333326</v>
          </cell>
          <cell r="E49">
            <v>1</v>
          </cell>
          <cell r="F49">
            <v>1</v>
          </cell>
        </row>
        <row r="50">
          <cell r="C50" t="str">
            <v>TGV</v>
          </cell>
          <cell r="D50">
            <v>0.99562272727272727</v>
          </cell>
          <cell r="E50">
            <v>0.99544772727272735</v>
          </cell>
          <cell r="F50">
            <v>0.99335277715885273</v>
          </cell>
        </row>
        <row r="51">
          <cell r="C51" t="str">
            <v>Total général</v>
          </cell>
          <cell r="D51">
            <v>0.99622614795918363</v>
          </cell>
          <cell r="E51">
            <v>0.99499311224489839</v>
          </cell>
          <cell r="F51">
            <v>0.99122908338812532</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 à la lecture"/>
      <sheetName val="Top Flop "/>
      <sheetName val="Résultats détaillés - Cumul "/>
      <sheetName val="Feuil2"/>
      <sheetName val="diff"/>
      <sheetName val="Résultats détaillés - Cumul (2"/>
      <sheetName val="Feuil1"/>
    </sheetNames>
    <sheetDataSet>
      <sheetData sheetId="0" refreshError="1"/>
      <sheetData sheetId="1" refreshError="1"/>
      <sheetData sheetId="2" refreshError="1"/>
      <sheetData sheetId="3" refreshError="1"/>
      <sheetData sheetId="4" refreshError="1"/>
      <sheetData sheetId="5" refreshError="1"/>
      <sheetData sheetId="6">
        <row r="4">
          <cell r="O4" t="str">
            <v>Étiquettes de lignes</v>
          </cell>
          <cell r="P4" t="str">
            <v>Somme de nb gares</v>
          </cell>
          <cell r="Q4" t="str">
            <v>Moyenne de SG 2015</v>
          </cell>
          <cell r="R4" t="str">
            <v>Moyenne de SG 2016</v>
          </cell>
          <cell r="S4" t="str">
            <v>Moyenne de SG 2017</v>
          </cell>
          <cell r="T4" t="str">
            <v>Moyenne de P1 2015</v>
          </cell>
          <cell r="U4" t="str">
            <v>Moyenne de P1 2016</v>
          </cell>
          <cell r="V4" t="str">
            <v>Moyenne de P1 2017</v>
          </cell>
        </row>
        <row r="5">
          <cell r="O5" t="str">
            <v>A AUV-RHONE ALP</v>
          </cell>
          <cell r="P5">
            <v>11</v>
          </cell>
          <cell r="Q5">
            <v>7.6454545454545464</v>
          </cell>
          <cell r="R5">
            <v>7.6436363636363636</v>
          </cell>
          <cell r="S5">
            <v>7.6518181818181823</v>
          </cell>
          <cell r="T5">
            <v>7.53</v>
          </cell>
          <cell r="U5">
            <v>7.77</v>
          </cell>
          <cell r="V5">
            <v>7.835454545454545</v>
          </cell>
        </row>
        <row r="6">
          <cell r="O6" t="str">
            <v>A BOURGOGNE FC</v>
          </cell>
          <cell r="P6">
            <v>3</v>
          </cell>
          <cell r="Q6">
            <v>7.6766666666666667</v>
          </cell>
          <cell r="R6">
            <v>7.7</v>
          </cell>
          <cell r="S6">
            <v>7.2266666666666666</v>
          </cell>
          <cell r="T6">
            <v>7.4933333333333332</v>
          </cell>
          <cell r="U6">
            <v>7.746666666666667</v>
          </cell>
          <cell r="V6">
            <v>7.44</v>
          </cell>
        </row>
        <row r="7">
          <cell r="O7" t="str">
            <v>A BRETAGNE</v>
          </cell>
          <cell r="P7">
            <v>8</v>
          </cell>
          <cell r="Q7">
            <v>7.6487500000000006</v>
          </cell>
          <cell r="R7">
            <v>7.5025000000000004</v>
          </cell>
          <cell r="S7">
            <v>7.5562500000000004</v>
          </cell>
          <cell r="T7">
            <v>7.7662499999999994</v>
          </cell>
          <cell r="U7">
            <v>7.6949999999999994</v>
          </cell>
          <cell r="V7">
            <v>7.8937499999999998</v>
          </cell>
        </row>
        <row r="8">
          <cell r="O8" t="str">
            <v>A CENTRE VAL de LOIRE</v>
          </cell>
          <cell r="P8">
            <v>7</v>
          </cell>
          <cell r="Q8">
            <v>7.4757142857142851</v>
          </cell>
          <cell r="R8">
            <v>7.4571428571428564</v>
          </cell>
          <cell r="S8">
            <v>7.3771428571428572</v>
          </cell>
          <cell r="T8">
            <v>7.3814285714285717</v>
          </cell>
          <cell r="U8">
            <v>7.5171428571428569</v>
          </cell>
          <cell r="V8">
            <v>7.7042857142857128</v>
          </cell>
        </row>
        <row r="9">
          <cell r="O9" t="str">
            <v>A GRAND EST</v>
          </cell>
          <cell r="P9">
            <v>6</v>
          </cell>
          <cell r="Q9">
            <v>7.7783333333333333</v>
          </cell>
          <cell r="R9">
            <v>7.7266666666666666</v>
          </cell>
          <cell r="S9">
            <v>7.673333333333332</v>
          </cell>
          <cell r="T9">
            <v>7.8433333333333328</v>
          </cell>
          <cell r="U9">
            <v>7.8599999999999994</v>
          </cell>
          <cell r="V9">
            <v>7.7666666666666657</v>
          </cell>
        </row>
        <row r="10">
          <cell r="O10" t="str">
            <v>A HAUTS DE FRANCE</v>
          </cell>
          <cell r="P10">
            <v>8</v>
          </cell>
          <cell r="Q10">
            <v>7.4849999999999985</v>
          </cell>
          <cell r="R10">
            <v>7.5112500000000004</v>
          </cell>
          <cell r="S10">
            <v>7.4512499999999999</v>
          </cell>
          <cell r="T10">
            <v>7.3649999999999993</v>
          </cell>
          <cell r="U10">
            <v>7.6712500000000006</v>
          </cell>
          <cell r="V10">
            <v>7.96</v>
          </cell>
        </row>
        <row r="11">
          <cell r="O11" t="str">
            <v>A NORMANDIE</v>
          </cell>
          <cell r="P11">
            <v>7</v>
          </cell>
          <cell r="Q11">
            <v>7.3500000000000005</v>
          </cell>
          <cell r="R11">
            <v>7.3228571428571438</v>
          </cell>
          <cell r="S11">
            <v>7.5271428571428567</v>
          </cell>
          <cell r="T11">
            <v>7.4185714285714282</v>
          </cell>
          <cell r="U11">
            <v>7.6228571428571428</v>
          </cell>
          <cell r="V11">
            <v>7.8614285714285703</v>
          </cell>
        </row>
        <row r="12">
          <cell r="O12" t="str">
            <v>A NOUVELLE AQUITAINE</v>
          </cell>
          <cell r="P12">
            <v>13</v>
          </cell>
          <cell r="Q12">
            <v>7.6769230769230754</v>
          </cell>
          <cell r="R12">
            <v>7.6276923076923078</v>
          </cell>
          <cell r="S12">
            <v>7.6946153846153829</v>
          </cell>
          <cell r="T12">
            <v>7.5853846153846138</v>
          </cell>
          <cell r="U12">
            <v>7.5861538461538469</v>
          </cell>
          <cell r="V12">
            <v>7.9615384615384617</v>
          </cell>
        </row>
        <row r="13">
          <cell r="O13" t="str">
            <v>A OCCITANIE</v>
          </cell>
          <cell r="P13">
            <v>8</v>
          </cell>
          <cell r="Q13">
            <v>7.3812499999999996</v>
          </cell>
          <cell r="R13">
            <v>7.4512499999999999</v>
          </cell>
          <cell r="S13">
            <v>7.1087500000000006</v>
          </cell>
          <cell r="T13">
            <v>7.5087499999999991</v>
          </cell>
          <cell r="U13">
            <v>7.4487499999999995</v>
          </cell>
          <cell r="V13">
            <v>7.6412500000000003</v>
          </cell>
        </row>
        <row r="14">
          <cell r="O14" t="str">
            <v>A PACA</v>
          </cell>
          <cell r="P14">
            <v>4</v>
          </cell>
          <cell r="Q14">
            <v>7.0224999999999991</v>
          </cell>
          <cell r="R14">
            <v>7.34</v>
          </cell>
          <cell r="S14">
            <v>7.59</v>
          </cell>
          <cell r="T14">
            <v>7.2374999999999998</v>
          </cell>
          <cell r="U14">
            <v>7.0775000000000006</v>
          </cell>
          <cell r="V14">
            <v>7.57</v>
          </cell>
        </row>
        <row r="15">
          <cell r="O15" t="str">
            <v>A PAYS DE LA LOIRE</v>
          </cell>
          <cell r="P15">
            <v>6</v>
          </cell>
          <cell r="Q15">
            <v>7.4933333333333332</v>
          </cell>
          <cell r="R15">
            <v>7.461666666666666</v>
          </cell>
          <cell r="S15">
            <v>7.3733333333333322</v>
          </cell>
          <cell r="T15">
            <v>7.5916666666666659</v>
          </cell>
          <cell r="U15">
            <v>7.7133333333333338</v>
          </cell>
          <cell r="V15">
            <v>7.8816666666666668</v>
          </cell>
        </row>
        <row r="16">
          <cell r="O16" t="str">
            <v>B BRETAGNE</v>
          </cell>
          <cell r="P16">
            <v>1</v>
          </cell>
          <cell r="Q16">
            <v>8.11</v>
          </cell>
          <cell r="R16">
            <v>8.01</v>
          </cell>
          <cell r="S16">
            <v>7.89</v>
          </cell>
          <cell r="T16">
            <v>7.83</v>
          </cell>
          <cell r="U16">
            <v>7.83</v>
          </cell>
          <cell r="V16">
            <v>8.2799999999999994</v>
          </cell>
        </row>
        <row r="17">
          <cell r="O17" t="str">
            <v>B NOUVELLE AQUITAINE</v>
          </cell>
          <cell r="P17">
            <v>2</v>
          </cell>
          <cell r="Q17">
            <v>7.87</v>
          </cell>
          <cell r="R17">
            <v>7.9</v>
          </cell>
          <cell r="S17">
            <v>7.4749999999999996</v>
          </cell>
          <cell r="T17">
            <v>7.52</v>
          </cell>
          <cell r="U17">
            <v>7.64</v>
          </cell>
          <cell r="V17">
            <v>7.98</v>
          </cell>
        </row>
        <row r="18">
          <cell r="O18" t="str">
            <v>B OCCITANIE</v>
          </cell>
          <cell r="P18">
            <v>1</v>
          </cell>
          <cell r="Q18">
            <v>7.7</v>
          </cell>
          <cell r="R18">
            <v>7.74</v>
          </cell>
          <cell r="S18">
            <v>7.62</v>
          </cell>
          <cell r="T18">
            <v>7.8</v>
          </cell>
          <cell r="U18">
            <v>7.83</v>
          </cell>
          <cell r="V18" t="e">
            <v>#DIV/0!</v>
          </cell>
        </row>
        <row r="19">
          <cell r="O19" t="str">
            <v>B PACA</v>
          </cell>
          <cell r="P19">
            <v>4</v>
          </cell>
          <cell r="Q19" t="e">
            <v>#DIV/0!</v>
          </cell>
          <cell r="R19">
            <v>7.5175000000000001</v>
          </cell>
          <cell r="S19">
            <v>7.2024999999999997</v>
          </cell>
          <cell r="T19" t="e">
            <v>#DIV/0!</v>
          </cell>
          <cell r="U19">
            <v>7.82</v>
          </cell>
          <cell r="V19" t="e">
            <v>#DIV/0!</v>
          </cell>
        </row>
        <row r="20">
          <cell r="O20" t="str">
            <v>TGA Aéroport CDG 2 TGV</v>
          </cell>
          <cell r="P20">
            <v>1</v>
          </cell>
          <cell r="Q20">
            <v>7.57</v>
          </cell>
          <cell r="R20">
            <v>7.51</v>
          </cell>
          <cell r="S20">
            <v>7.2</v>
          </cell>
          <cell r="T20">
            <v>7.62</v>
          </cell>
          <cell r="U20">
            <v>7.61</v>
          </cell>
          <cell r="V20">
            <v>7.33</v>
          </cell>
        </row>
        <row r="21">
          <cell r="O21" t="str">
            <v>TGA BORDEAUX</v>
          </cell>
          <cell r="P21">
            <v>1</v>
          </cell>
          <cell r="Q21">
            <v>7.69</v>
          </cell>
          <cell r="R21">
            <v>7.19</v>
          </cell>
          <cell r="S21">
            <v>7.74</v>
          </cell>
          <cell r="T21">
            <v>7.27</v>
          </cell>
          <cell r="U21">
            <v>7.53</v>
          </cell>
          <cell r="V21">
            <v>7.52</v>
          </cell>
        </row>
        <row r="22">
          <cell r="O22" t="str">
            <v>TGA GRENOBLE</v>
          </cell>
          <cell r="P22">
            <v>1</v>
          </cell>
          <cell r="Q22">
            <v>6.65</v>
          </cell>
          <cell r="R22">
            <v>6.46</v>
          </cell>
          <cell r="S22">
            <v>7.65</v>
          </cell>
          <cell r="T22">
            <v>7.24</v>
          </cell>
          <cell r="U22">
            <v>6.9</v>
          </cell>
          <cell r="V22">
            <v>7.46</v>
          </cell>
        </row>
        <row r="23">
          <cell r="O23" t="str">
            <v>TGA Lille Europe</v>
          </cell>
          <cell r="P23">
            <v>1</v>
          </cell>
          <cell r="Q23">
            <v>7.57</v>
          </cell>
          <cell r="R23">
            <v>7.31</v>
          </cell>
          <cell r="S23">
            <v>7.05</v>
          </cell>
          <cell r="T23">
            <v>7.77</v>
          </cell>
          <cell r="U23">
            <v>7.39</v>
          </cell>
          <cell r="V23">
            <v>7.55</v>
          </cell>
        </row>
        <row r="24">
          <cell r="O24" t="str">
            <v>TGA Lille Flandres</v>
          </cell>
          <cell r="P24">
            <v>1</v>
          </cell>
          <cell r="Q24">
            <v>7.65</v>
          </cell>
          <cell r="R24">
            <v>7.61</v>
          </cell>
          <cell r="S24">
            <v>7.43</v>
          </cell>
          <cell r="T24">
            <v>7.74</v>
          </cell>
          <cell r="U24">
            <v>7.88</v>
          </cell>
          <cell r="V24">
            <v>7.49</v>
          </cell>
        </row>
        <row r="25">
          <cell r="O25" t="str">
            <v xml:space="preserve">TGA Lyon  Part-Dieu </v>
          </cell>
          <cell r="P25">
            <v>1</v>
          </cell>
          <cell r="Q25">
            <v>7.14</v>
          </cell>
          <cell r="R25">
            <v>7.06</v>
          </cell>
          <cell r="S25">
            <v>6.92</v>
          </cell>
          <cell r="T25">
            <v>7.03</v>
          </cell>
          <cell r="U25">
            <v>7.28</v>
          </cell>
          <cell r="V25">
            <v>7.08</v>
          </cell>
        </row>
        <row r="26">
          <cell r="O26" t="str">
            <v>TGA Marseille St Charles</v>
          </cell>
          <cell r="P26">
            <v>1</v>
          </cell>
          <cell r="Q26">
            <v>7.31</v>
          </cell>
          <cell r="R26">
            <v>7.27</v>
          </cell>
          <cell r="S26">
            <v>7.14</v>
          </cell>
          <cell r="T26">
            <v>7.14</v>
          </cell>
          <cell r="U26">
            <v>7.25</v>
          </cell>
          <cell r="V26">
            <v>7.2</v>
          </cell>
        </row>
        <row r="27">
          <cell r="O27" t="str">
            <v>TGA MONTPELLIER</v>
          </cell>
          <cell r="P27">
            <v>1</v>
          </cell>
          <cell r="Q27">
            <v>7.83</v>
          </cell>
          <cell r="R27">
            <v>7.82</v>
          </cell>
          <cell r="S27">
            <v>7.63</v>
          </cell>
          <cell r="T27">
            <v>6.72</v>
          </cell>
          <cell r="U27">
            <v>6.77</v>
          </cell>
          <cell r="V27">
            <v>7.24</v>
          </cell>
        </row>
        <row r="28">
          <cell r="O28" t="str">
            <v>TGA NANCY</v>
          </cell>
          <cell r="P28">
            <v>1</v>
          </cell>
          <cell r="Q28">
            <v>7.68</v>
          </cell>
          <cell r="R28">
            <v>7.67</v>
          </cell>
          <cell r="S28">
            <v>7.73</v>
          </cell>
          <cell r="T28">
            <v>7.55</v>
          </cell>
          <cell r="U28">
            <v>7.13</v>
          </cell>
          <cell r="V28">
            <v>7.67</v>
          </cell>
        </row>
        <row r="29">
          <cell r="O29" t="str">
            <v>TGA NANTES</v>
          </cell>
          <cell r="P29">
            <v>1</v>
          </cell>
          <cell r="Q29">
            <v>7.73</v>
          </cell>
          <cell r="R29">
            <v>7.52</v>
          </cell>
          <cell r="S29">
            <v>7.29</v>
          </cell>
          <cell r="T29">
            <v>7.5</v>
          </cell>
          <cell r="U29">
            <v>7.43</v>
          </cell>
          <cell r="V29">
            <v>7.55</v>
          </cell>
        </row>
        <row r="30">
          <cell r="O30" t="str">
            <v>TGA Paris Austerlitz</v>
          </cell>
          <cell r="P30">
            <v>1</v>
          </cell>
          <cell r="Q30">
            <v>7.29</v>
          </cell>
          <cell r="R30">
            <v>7.05</v>
          </cell>
          <cell r="S30">
            <v>6.96</v>
          </cell>
          <cell r="T30">
            <v>7.49</v>
          </cell>
          <cell r="U30">
            <v>7.24</v>
          </cell>
          <cell r="V30">
            <v>7</v>
          </cell>
        </row>
        <row r="31">
          <cell r="O31" t="str">
            <v>TGA Paris Est</v>
          </cell>
          <cell r="P31">
            <v>1</v>
          </cell>
          <cell r="Q31">
            <v>7.71</v>
          </cell>
          <cell r="R31">
            <v>7.31</v>
          </cell>
          <cell r="S31">
            <v>7.38</v>
          </cell>
          <cell r="T31">
            <v>7.58</v>
          </cell>
          <cell r="U31">
            <v>7.37</v>
          </cell>
          <cell r="V31">
            <v>7.36</v>
          </cell>
        </row>
        <row r="32">
          <cell r="O32" t="str">
            <v>TGA Paris Gare de Lyon Bercy</v>
          </cell>
          <cell r="P32">
            <v>2</v>
          </cell>
          <cell r="Q32">
            <v>7.4350000000000005</v>
          </cell>
          <cell r="R32">
            <v>7.335</v>
          </cell>
          <cell r="S32">
            <v>7.13</v>
          </cell>
          <cell r="T32">
            <v>7.46</v>
          </cell>
          <cell r="U32">
            <v>7.05</v>
          </cell>
          <cell r="V32">
            <v>7.2149999999999999</v>
          </cell>
        </row>
        <row r="33">
          <cell r="O33" t="str">
            <v>TGA Paris Montparnasse</v>
          </cell>
          <cell r="P33">
            <v>1</v>
          </cell>
          <cell r="Q33">
            <v>7.55</v>
          </cell>
          <cell r="R33">
            <v>7.28</v>
          </cell>
          <cell r="S33">
            <v>6.85</v>
          </cell>
          <cell r="T33">
            <v>7.6</v>
          </cell>
          <cell r="U33">
            <v>7.11</v>
          </cell>
          <cell r="V33">
            <v>6.87</v>
          </cell>
        </row>
        <row r="34">
          <cell r="O34" t="str">
            <v>TGA Paris Nord</v>
          </cell>
          <cell r="P34">
            <v>1</v>
          </cell>
          <cell r="Q34">
            <v>6.68</v>
          </cell>
          <cell r="R34">
            <v>6.79</v>
          </cell>
          <cell r="S34">
            <v>6.64</v>
          </cell>
          <cell r="T34">
            <v>7.05</v>
          </cell>
          <cell r="U34">
            <v>7.07</v>
          </cell>
          <cell r="V34">
            <v>6.92</v>
          </cell>
        </row>
        <row r="35">
          <cell r="O35" t="str">
            <v>TGA Paris St Lazare</v>
          </cell>
          <cell r="P35">
            <v>1</v>
          </cell>
          <cell r="Q35">
            <v>7.63</v>
          </cell>
          <cell r="R35">
            <v>7.57</v>
          </cell>
          <cell r="S35">
            <v>7.3</v>
          </cell>
          <cell r="T35">
            <v>7.44</v>
          </cell>
          <cell r="U35">
            <v>7.33</v>
          </cell>
          <cell r="V35">
            <v>6.85</v>
          </cell>
        </row>
        <row r="36">
          <cell r="O36" t="str">
            <v>TGA RENNES</v>
          </cell>
          <cell r="P36">
            <v>1</v>
          </cell>
          <cell r="Q36">
            <v>7.75</v>
          </cell>
          <cell r="R36">
            <v>6.73</v>
          </cell>
          <cell r="S36">
            <v>5.7</v>
          </cell>
          <cell r="T36">
            <v>7.57</v>
          </cell>
          <cell r="U36">
            <v>6.99</v>
          </cell>
          <cell r="V36">
            <v>7.07</v>
          </cell>
        </row>
        <row r="37">
          <cell r="O37" t="str">
            <v>TGA STRASBOURG</v>
          </cell>
          <cell r="P37">
            <v>1</v>
          </cell>
          <cell r="Q37">
            <v>7.89</v>
          </cell>
          <cell r="R37">
            <v>7.81</v>
          </cell>
          <cell r="S37">
            <v>7.83</v>
          </cell>
          <cell r="T37">
            <v>7.59</v>
          </cell>
          <cell r="U37">
            <v>7.84</v>
          </cell>
          <cell r="V37">
            <v>7.65</v>
          </cell>
        </row>
        <row r="38">
          <cell r="O38" t="str">
            <v>TGA TOULOUSE</v>
          </cell>
          <cell r="P38">
            <v>1</v>
          </cell>
          <cell r="Q38">
            <v>7.31</v>
          </cell>
          <cell r="R38">
            <v>7.53</v>
          </cell>
          <cell r="S38">
            <v>7.29</v>
          </cell>
          <cell r="T38">
            <v>7.5</v>
          </cell>
          <cell r="U38">
            <v>7.44</v>
          </cell>
          <cell r="V38">
            <v>7.44</v>
          </cell>
        </row>
        <row r="39">
          <cell r="O39" t="str">
            <v>TGV</v>
          </cell>
          <cell r="P39">
            <v>16</v>
          </cell>
          <cell r="Q39">
            <v>7.8243749999999999</v>
          </cell>
          <cell r="R39">
            <v>7.6668749999999992</v>
          </cell>
          <cell r="S39">
            <v>7.6512500000000001</v>
          </cell>
          <cell r="T39">
            <v>7.8093750000000011</v>
          </cell>
          <cell r="U39">
            <v>7.7875000000000005</v>
          </cell>
          <cell r="V39">
            <v>7.857499999999999</v>
          </cell>
        </row>
        <row r="40">
          <cell r="O40" t="str">
            <v>Total général</v>
          </cell>
          <cell r="P40">
            <v>125</v>
          </cell>
          <cell r="Q40">
            <v>7.5743333333333345</v>
          </cell>
          <cell r="R40">
            <v>7.5206451612903207</v>
          </cell>
          <cell r="S40">
            <v>7.4676799999999988</v>
          </cell>
          <cell r="T40">
            <v>7.5551666666666666</v>
          </cell>
          <cell r="U40">
            <v>7.5947107438016523</v>
          </cell>
          <cell r="V40">
            <v>7.7395000000000023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2"/>
  <sheetViews>
    <sheetView showGridLines="0" tabSelected="1" workbookViewId="0">
      <selection activeCell="A2" sqref="A2"/>
    </sheetView>
  </sheetViews>
  <sheetFormatPr baseColWidth="10" defaultRowHeight="15" x14ac:dyDescent="0.25"/>
  <cols>
    <col min="1" max="1" width="91.140625" customWidth="1"/>
  </cols>
  <sheetData>
    <row r="1" spans="1:1" ht="69.75" customHeight="1" x14ac:dyDescent="0.3">
      <c r="A1" s="101" t="s">
        <v>134</v>
      </c>
    </row>
    <row r="2" spans="1:1" ht="35.25" customHeight="1" x14ac:dyDescent="0.25">
      <c r="A2" s="160" t="s">
        <v>149</v>
      </c>
    </row>
    <row r="3" spans="1:1" ht="18.75" x14ac:dyDescent="0.3">
      <c r="A3" s="2"/>
    </row>
    <row r="4" spans="1:1" ht="81.75" customHeight="1" x14ac:dyDescent="0.3">
      <c r="A4" s="97" t="s">
        <v>132</v>
      </c>
    </row>
    <row r="5" spans="1:1" ht="22.5" customHeight="1" x14ac:dyDescent="0.3">
      <c r="A5" s="97"/>
    </row>
    <row r="6" spans="1:1" ht="22.5" customHeight="1" x14ac:dyDescent="0.3">
      <c r="A6" s="97"/>
    </row>
    <row r="7" spans="1:1" ht="27" customHeight="1" x14ac:dyDescent="0.3">
      <c r="A7" s="98" t="s">
        <v>54</v>
      </c>
    </row>
    <row r="8" spans="1:1" ht="18.75" x14ac:dyDescent="0.3">
      <c r="A8" s="99"/>
    </row>
    <row r="9" spans="1:1" ht="37.5" x14ac:dyDescent="0.3">
      <c r="A9" s="99" t="s">
        <v>43</v>
      </c>
    </row>
    <row r="10" spans="1:1" ht="18.75" x14ac:dyDescent="0.3">
      <c r="A10" s="99"/>
    </row>
    <row r="11" spans="1:1" ht="37.5" x14ac:dyDescent="0.3">
      <c r="A11" s="99" t="s">
        <v>56</v>
      </c>
    </row>
    <row r="12" spans="1:1" ht="18.75" x14ac:dyDescent="0.3">
      <c r="A12" s="98"/>
    </row>
  </sheetData>
  <pageMargins left="0.70866141732283472" right="0.70866141732283472" top="0.74803149606299213" bottom="0.74803149606299213" header="0.31496062992125984" footer="0.31496062992125984"/>
  <pageSetup paperSize="9" scale="95" orientation="portrait" r:id="rId1"/>
  <headerFooter>
    <oddFooter>&amp;LAnnexe A4 - DRG 2018-2020 &amp;RPage &amp;P/&amp;N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showGridLines="0" zoomScaleNormal="100" workbookViewId="0">
      <selection activeCell="L20" sqref="L20"/>
    </sheetView>
  </sheetViews>
  <sheetFormatPr baseColWidth="10" defaultRowHeight="15" outlineLevelCol="1" x14ac:dyDescent="0.25"/>
  <cols>
    <col min="1" max="1" width="29.85546875" customWidth="1"/>
    <col min="2" max="2" width="13.5703125" customWidth="1"/>
    <col min="3" max="3" width="12.28515625" customWidth="1"/>
    <col min="4" max="4" width="15.5703125" customWidth="1"/>
    <col min="5" max="5" width="15.42578125" hidden="1" customWidth="1" outlineLevel="1"/>
    <col min="6" max="9" width="11.42578125" customWidth="1" outlineLevel="1"/>
    <col min="10" max="12" width="13.140625" customWidth="1" outlineLevel="1"/>
    <col min="13" max="13" width="30.140625" bestFit="1" customWidth="1"/>
  </cols>
  <sheetData>
    <row r="1" spans="1:12" ht="37.5" x14ac:dyDescent="0.3">
      <c r="A1" s="102" t="s">
        <v>139</v>
      </c>
      <c r="B1" s="2"/>
      <c r="C1" s="2"/>
      <c r="D1" s="2"/>
      <c r="E1" s="2" t="s">
        <v>39</v>
      </c>
      <c r="F1" s="2"/>
      <c r="G1" s="2"/>
      <c r="H1" s="2"/>
      <c r="I1" s="2"/>
      <c r="J1" s="2"/>
      <c r="K1" s="2"/>
      <c r="L1" s="2"/>
    </row>
    <row r="2" spans="1:12" ht="18.75" x14ac:dyDescent="0.3">
      <c r="A2" s="95"/>
      <c r="B2" s="144" t="s">
        <v>99</v>
      </c>
      <c r="C2" s="144"/>
      <c r="D2" s="144"/>
      <c r="E2" s="144"/>
      <c r="F2" s="144"/>
      <c r="G2" s="144"/>
      <c r="H2" s="144"/>
      <c r="I2" s="144"/>
      <c r="J2" s="144"/>
      <c r="K2" s="144"/>
      <c r="L2" s="144"/>
    </row>
    <row r="4" spans="1:12" ht="15" customHeight="1" x14ac:dyDescent="0.25">
      <c r="E4" s="159" t="s">
        <v>7</v>
      </c>
      <c r="F4" s="159"/>
      <c r="G4" s="159"/>
      <c r="H4" s="159"/>
      <c r="I4" s="159"/>
      <c r="J4" s="159"/>
      <c r="K4" s="159"/>
      <c r="L4" s="159"/>
    </row>
    <row r="5" spans="1:12" s="67" customFormat="1" ht="106.5" customHeight="1" x14ac:dyDescent="0.25">
      <c r="A5" s="64" t="s">
        <v>38</v>
      </c>
      <c r="B5" s="103" t="s">
        <v>53</v>
      </c>
      <c r="C5" s="103" t="s">
        <v>135</v>
      </c>
      <c r="D5" s="104" t="s">
        <v>76</v>
      </c>
      <c r="E5" s="124">
        <v>2104</v>
      </c>
      <c r="F5" s="124">
        <v>2015</v>
      </c>
      <c r="G5" s="124">
        <v>2016</v>
      </c>
      <c r="H5" s="124">
        <v>2017</v>
      </c>
      <c r="I5" s="124" t="s">
        <v>69</v>
      </c>
      <c r="J5" s="125" t="s">
        <v>8</v>
      </c>
      <c r="K5" s="125" t="s">
        <v>9</v>
      </c>
      <c r="L5" s="125" t="s">
        <v>10</v>
      </c>
    </row>
    <row r="6" spans="1:12" x14ac:dyDescent="0.25">
      <c r="A6" s="4" t="s">
        <v>58</v>
      </c>
      <c r="B6" s="10">
        <f>VLOOKUP(A:A,'Histo - Objectif Propreté'!A5:B60,2,FALSE)</f>
        <v>1</v>
      </c>
      <c r="C6" s="10">
        <f>VLOOKUP($A:$A,[7]Feuil1!$O$4:$V$40,2,FALSE)</f>
        <v>1</v>
      </c>
      <c r="D6" s="63">
        <f>+C6/B6</f>
        <v>1</v>
      </c>
      <c r="E6" s="126">
        <v>7.67</v>
      </c>
      <c r="F6" s="126">
        <v>7.57</v>
      </c>
      <c r="G6" s="126">
        <v>7.51</v>
      </c>
      <c r="H6" s="126">
        <v>7.13</v>
      </c>
      <c r="I6" s="126">
        <f>AVERAGE(F6:H6)</f>
        <v>7.4033333333333333</v>
      </c>
      <c r="J6" s="127">
        <f>+I6+0.1</f>
        <v>7.503333333333333</v>
      </c>
      <c r="K6" s="127">
        <f t="shared" ref="K6:L6" si="0">+J6+0.1</f>
        <v>7.6033333333333326</v>
      </c>
      <c r="L6" s="127">
        <f t="shared" si="0"/>
        <v>7.7033333333333323</v>
      </c>
    </row>
    <row r="7" spans="1:12" x14ac:dyDescent="0.25">
      <c r="A7" s="4" t="s">
        <v>114</v>
      </c>
      <c r="B7" s="10">
        <f>VLOOKUP(A:A,'Histo - Objectif Propreté'!A6:B61,2,FALSE)</f>
        <v>1</v>
      </c>
      <c r="C7" s="10">
        <f>VLOOKUP($A:$A,[7]Feuil1!$O$4:$V$40,2,FALSE)</f>
        <v>1</v>
      </c>
      <c r="D7" s="63">
        <f t="shared" ref="D7:D60" si="1">+C7/B7</f>
        <v>1</v>
      </c>
      <c r="E7" s="126">
        <v>7.67</v>
      </c>
      <c r="F7" s="126">
        <v>7.69</v>
      </c>
      <c r="G7" s="126">
        <v>7.19</v>
      </c>
      <c r="H7" s="126">
        <v>7.73</v>
      </c>
      <c r="I7" s="126">
        <f t="shared" ref="I7:I36" si="2">AVERAGE(F7:H7)</f>
        <v>7.5366666666666662</v>
      </c>
      <c r="J7" s="127">
        <f t="shared" ref="J7:L7" si="3">+I7+0.1</f>
        <v>7.6366666666666658</v>
      </c>
      <c r="K7" s="127">
        <f t="shared" si="3"/>
        <v>7.7366666666666655</v>
      </c>
      <c r="L7" s="127">
        <f t="shared" si="3"/>
        <v>7.8366666666666651</v>
      </c>
    </row>
    <row r="8" spans="1:12" x14ac:dyDescent="0.25">
      <c r="A8" s="4" t="s">
        <v>115</v>
      </c>
      <c r="B8" s="10">
        <f>VLOOKUP(A:A,'Histo - Objectif Propreté'!A7:B62,2,FALSE)</f>
        <v>1</v>
      </c>
      <c r="C8" s="10">
        <f>VLOOKUP($A:$A,[7]Feuil1!$O$4:$V$40,2,FALSE)</f>
        <v>1</v>
      </c>
      <c r="D8" s="63">
        <f t="shared" si="1"/>
        <v>1</v>
      </c>
      <c r="E8" s="126">
        <v>7.67</v>
      </c>
      <c r="F8" s="126">
        <v>6.65</v>
      </c>
      <c r="G8" s="126">
        <v>6.46</v>
      </c>
      <c r="H8" s="126">
        <v>7.65</v>
      </c>
      <c r="I8" s="126">
        <f t="shared" si="2"/>
        <v>6.919999999999999</v>
      </c>
      <c r="J8" s="127">
        <f t="shared" ref="J8:L8" si="4">+I8+0.1</f>
        <v>7.0199999999999987</v>
      </c>
      <c r="K8" s="127">
        <f t="shared" si="4"/>
        <v>7.1199999999999983</v>
      </c>
      <c r="L8" s="127">
        <f t="shared" si="4"/>
        <v>7.219999999999998</v>
      </c>
    </row>
    <row r="9" spans="1:12" x14ac:dyDescent="0.25">
      <c r="A9" s="4" t="s">
        <v>116</v>
      </c>
      <c r="B9" s="10">
        <f>VLOOKUP(A:A,'Histo - Objectif Propreté'!A8:B63,2,FALSE)</f>
        <v>1</v>
      </c>
      <c r="C9" s="10">
        <f>VLOOKUP($A:$A,[7]Feuil1!$O$4:$V$40,2,FALSE)</f>
        <v>1</v>
      </c>
      <c r="D9" s="63">
        <f t="shared" si="1"/>
        <v>1</v>
      </c>
      <c r="E9" s="126">
        <v>7.67</v>
      </c>
      <c r="F9" s="126">
        <v>7.57</v>
      </c>
      <c r="G9" s="126">
        <v>7.31</v>
      </c>
      <c r="H9" s="126">
        <v>7.03</v>
      </c>
      <c r="I9" s="126">
        <f t="shared" si="2"/>
        <v>7.3033333333333337</v>
      </c>
      <c r="J9" s="127">
        <f t="shared" ref="J9:L9" si="5">+I9+0.1</f>
        <v>7.4033333333333333</v>
      </c>
      <c r="K9" s="127">
        <f t="shared" si="5"/>
        <v>7.503333333333333</v>
      </c>
      <c r="L9" s="127">
        <f t="shared" si="5"/>
        <v>7.6033333333333326</v>
      </c>
    </row>
    <row r="10" spans="1:12" x14ac:dyDescent="0.25">
      <c r="A10" s="4" t="s">
        <v>117</v>
      </c>
      <c r="B10" s="10">
        <f>VLOOKUP(A:A,'Histo - Objectif Propreté'!A9:B64,2,FALSE)</f>
        <v>1</v>
      </c>
      <c r="C10" s="10">
        <f>VLOOKUP($A:$A,[7]Feuil1!$O$4:$V$40,2,FALSE)</f>
        <v>1</v>
      </c>
      <c r="D10" s="63">
        <f t="shared" si="1"/>
        <v>1</v>
      </c>
      <c r="E10" s="126">
        <v>7.67</v>
      </c>
      <c r="F10" s="126">
        <v>7.65</v>
      </c>
      <c r="G10" s="126">
        <v>7.61</v>
      </c>
      <c r="H10" s="126">
        <v>7.4</v>
      </c>
      <c r="I10" s="126">
        <f t="shared" si="2"/>
        <v>7.5533333333333346</v>
      </c>
      <c r="J10" s="127">
        <f t="shared" ref="J10:L10" si="6">+I10+0.1</f>
        <v>7.6533333333333342</v>
      </c>
      <c r="K10" s="127">
        <f t="shared" si="6"/>
        <v>7.7533333333333339</v>
      </c>
      <c r="L10" s="127">
        <f t="shared" si="6"/>
        <v>7.8533333333333335</v>
      </c>
    </row>
    <row r="11" spans="1:12" x14ac:dyDescent="0.25">
      <c r="A11" s="4" t="s">
        <v>118</v>
      </c>
      <c r="B11" s="10">
        <f>VLOOKUP(A:A,'Histo - Objectif Propreté'!A10:B65,2,FALSE)</f>
        <v>1</v>
      </c>
      <c r="C11" s="10">
        <f>VLOOKUP($A:$A,[7]Feuil1!$O$4:$V$40,2,FALSE)</f>
        <v>1</v>
      </c>
      <c r="D11" s="63">
        <f t="shared" si="1"/>
        <v>1</v>
      </c>
      <c r="E11" s="126">
        <v>7.67</v>
      </c>
      <c r="F11" s="126">
        <v>7.14</v>
      </c>
      <c r="G11" s="126">
        <v>7.06</v>
      </c>
      <c r="H11" s="126">
        <v>6.92</v>
      </c>
      <c r="I11" s="126">
        <f t="shared" si="2"/>
        <v>7.0399999999999991</v>
      </c>
      <c r="J11" s="127">
        <f t="shared" ref="J11:L11" si="7">+I11+0.1</f>
        <v>7.1399999999999988</v>
      </c>
      <c r="K11" s="127">
        <f t="shared" si="7"/>
        <v>7.2399999999999984</v>
      </c>
      <c r="L11" s="127">
        <f t="shared" si="7"/>
        <v>7.3399999999999981</v>
      </c>
    </row>
    <row r="12" spans="1:12" x14ac:dyDescent="0.25">
      <c r="A12" s="4" t="s">
        <v>119</v>
      </c>
      <c r="B12" s="10">
        <f>VLOOKUP(A:A,'Histo - Objectif Propreté'!A11:B66,2,FALSE)</f>
        <v>1</v>
      </c>
      <c r="C12" s="10">
        <f>VLOOKUP($A:$A,[7]Feuil1!$O$4:$V$40,2,FALSE)</f>
        <v>1</v>
      </c>
      <c r="D12" s="63">
        <f t="shared" si="1"/>
        <v>1</v>
      </c>
      <c r="E12" s="126">
        <v>7.67</v>
      </c>
      <c r="F12" s="126">
        <v>7.31</v>
      </c>
      <c r="G12" s="126">
        <v>7.27</v>
      </c>
      <c r="H12" s="126">
        <v>7.14</v>
      </c>
      <c r="I12" s="126">
        <f t="shared" si="2"/>
        <v>7.2399999999999993</v>
      </c>
      <c r="J12" s="127">
        <f t="shared" ref="J12:L12" si="8">+I12+0.1</f>
        <v>7.339999999999999</v>
      </c>
      <c r="K12" s="127">
        <f t="shared" si="8"/>
        <v>7.4399999999999986</v>
      </c>
      <c r="L12" s="127">
        <f t="shared" si="8"/>
        <v>7.5399999999999983</v>
      </c>
    </row>
    <row r="13" spans="1:12" x14ac:dyDescent="0.25">
      <c r="A13" s="4" t="s">
        <v>120</v>
      </c>
      <c r="B13" s="10">
        <f>VLOOKUP(A:A,'Histo - Objectif Propreté'!A12:B67,2,FALSE)</f>
        <v>1</v>
      </c>
      <c r="C13" s="10">
        <f>VLOOKUP($A:$A,[7]Feuil1!$O$4:$V$40,2,FALSE)</f>
        <v>1</v>
      </c>
      <c r="D13" s="63">
        <f t="shared" si="1"/>
        <v>1</v>
      </c>
      <c r="E13" s="126">
        <v>7.67</v>
      </c>
      <c r="F13" s="126">
        <v>7.83</v>
      </c>
      <c r="G13" s="126">
        <v>7.82</v>
      </c>
      <c r="H13" s="126">
        <v>7.61</v>
      </c>
      <c r="I13" s="126">
        <f t="shared" si="2"/>
        <v>7.7533333333333339</v>
      </c>
      <c r="J13" s="127">
        <f t="shared" ref="J13:L13" si="9">+I13+0.1</f>
        <v>7.8533333333333335</v>
      </c>
      <c r="K13" s="127">
        <f t="shared" si="9"/>
        <v>7.9533333333333331</v>
      </c>
      <c r="L13" s="127">
        <f t="shared" si="9"/>
        <v>8.0533333333333328</v>
      </c>
    </row>
    <row r="14" spans="1:12" x14ac:dyDescent="0.25">
      <c r="A14" s="4" t="s">
        <v>121</v>
      </c>
      <c r="B14" s="10">
        <f>VLOOKUP(A:A,'Histo - Objectif Propreté'!A13:B68,2,FALSE)</f>
        <v>1</v>
      </c>
      <c r="C14" s="10">
        <f>VLOOKUP($A:$A,[7]Feuil1!$O$4:$V$40,2,FALSE)</f>
        <v>1</v>
      </c>
      <c r="D14" s="63">
        <f t="shared" si="1"/>
        <v>1</v>
      </c>
      <c r="E14" s="126">
        <v>7.67</v>
      </c>
      <c r="F14" s="126">
        <v>7.68</v>
      </c>
      <c r="G14" s="126">
        <v>7.67</v>
      </c>
      <c r="H14" s="126">
        <v>7.73</v>
      </c>
      <c r="I14" s="126">
        <f t="shared" si="2"/>
        <v>7.6933333333333325</v>
      </c>
      <c r="J14" s="127">
        <f t="shared" ref="J14:L14" si="10">+I14+0.1</f>
        <v>7.7933333333333321</v>
      </c>
      <c r="K14" s="127">
        <f t="shared" si="10"/>
        <v>7.8933333333333318</v>
      </c>
      <c r="L14" s="127">
        <f t="shared" si="10"/>
        <v>7.9933333333333314</v>
      </c>
    </row>
    <row r="15" spans="1:12" x14ac:dyDescent="0.25">
      <c r="A15" s="4" t="s">
        <v>122</v>
      </c>
      <c r="B15" s="10">
        <f>VLOOKUP(A:A,'Histo - Objectif Propreté'!A14:B69,2,FALSE)</f>
        <v>1</v>
      </c>
      <c r="C15" s="10">
        <f>VLOOKUP($A:$A,[7]Feuil1!$O$4:$V$40,2,FALSE)</f>
        <v>1</v>
      </c>
      <c r="D15" s="63">
        <f t="shared" si="1"/>
        <v>1</v>
      </c>
      <c r="E15" s="126">
        <v>7.67</v>
      </c>
      <c r="F15" s="126">
        <v>7.73</v>
      </c>
      <c r="G15" s="126">
        <v>7.52</v>
      </c>
      <c r="H15" s="126">
        <v>7.17</v>
      </c>
      <c r="I15" s="126">
        <f t="shared" si="2"/>
        <v>7.4733333333333336</v>
      </c>
      <c r="J15" s="127">
        <f t="shared" ref="J15:L15" si="11">+I15+0.1</f>
        <v>7.5733333333333333</v>
      </c>
      <c r="K15" s="127">
        <f t="shared" si="11"/>
        <v>7.6733333333333329</v>
      </c>
      <c r="L15" s="127">
        <f t="shared" si="11"/>
        <v>7.7733333333333325</v>
      </c>
    </row>
    <row r="16" spans="1:12" x14ac:dyDescent="0.25">
      <c r="A16" s="4" t="s">
        <v>123</v>
      </c>
      <c r="B16" s="10">
        <f>VLOOKUP(A:A,'Histo - Objectif Propreté'!A15:B70,2,FALSE)</f>
        <v>1</v>
      </c>
      <c r="C16" s="10">
        <f>VLOOKUP($A:$A,[7]Feuil1!$O$4:$V$40,2,FALSE)</f>
        <v>1</v>
      </c>
      <c r="D16" s="63">
        <f t="shared" si="1"/>
        <v>1</v>
      </c>
      <c r="E16" s="126">
        <v>7.67</v>
      </c>
      <c r="F16" s="126">
        <v>7.46</v>
      </c>
      <c r="G16" s="126">
        <v>7.26</v>
      </c>
      <c r="H16" s="126">
        <v>7.09</v>
      </c>
      <c r="I16" s="126">
        <f t="shared" si="2"/>
        <v>7.27</v>
      </c>
      <c r="J16" s="127">
        <f t="shared" ref="J16:L16" si="12">+I16+0.1</f>
        <v>7.3699999999999992</v>
      </c>
      <c r="K16" s="127">
        <f t="shared" si="12"/>
        <v>7.4699999999999989</v>
      </c>
      <c r="L16" s="127">
        <f t="shared" si="12"/>
        <v>7.5699999999999985</v>
      </c>
    </row>
    <row r="17" spans="1:12" x14ac:dyDescent="0.25">
      <c r="A17" s="4" t="s">
        <v>124</v>
      </c>
      <c r="B17" s="10">
        <f>VLOOKUP(A:A,'Histo - Objectif Propreté'!A16:B71,2,FALSE)</f>
        <v>1</v>
      </c>
      <c r="C17" s="10">
        <f>VLOOKUP($A:$A,[7]Feuil1!$O$4:$V$40,2,FALSE)</f>
        <v>1</v>
      </c>
      <c r="D17" s="63">
        <f t="shared" si="1"/>
        <v>1</v>
      </c>
      <c r="E17" s="126">
        <v>7.67</v>
      </c>
      <c r="F17" s="126">
        <v>7.71</v>
      </c>
      <c r="G17" s="126">
        <v>7.31</v>
      </c>
      <c r="H17" s="126">
        <v>7.37</v>
      </c>
      <c r="I17" s="126">
        <f t="shared" si="2"/>
        <v>7.4633333333333338</v>
      </c>
      <c r="J17" s="127">
        <f t="shared" ref="J17:L17" si="13">+I17+0.1</f>
        <v>7.5633333333333335</v>
      </c>
      <c r="K17" s="127">
        <f t="shared" si="13"/>
        <v>7.6633333333333331</v>
      </c>
      <c r="L17" s="127">
        <f t="shared" si="13"/>
        <v>7.7633333333333328</v>
      </c>
    </row>
    <row r="18" spans="1:12" x14ac:dyDescent="0.25">
      <c r="A18" s="4" t="s">
        <v>125</v>
      </c>
      <c r="B18" s="10">
        <f>VLOOKUP(A:A,'Histo - Objectif Propreté'!A17:B72,2,FALSE)</f>
        <v>1</v>
      </c>
      <c r="C18" s="10">
        <v>1</v>
      </c>
      <c r="D18" s="63">
        <f t="shared" si="1"/>
        <v>1</v>
      </c>
      <c r="E18" s="126">
        <v>7.67</v>
      </c>
      <c r="F18" s="126">
        <v>7.4700000000000006</v>
      </c>
      <c r="G18" s="126">
        <v>7.34</v>
      </c>
      <c r="H18" s="126">
        <v>7.2</v>
      </c>
      <c r="I18" s="126">
        <f t="shared" si="2"/>
        <v>7.3366666666666669</v>
      </c>
      <c r="J18" s="127">
        <f t="shared" ref="J18:L18" si="14">+I18+0.1</f>
        <v>7.4366666666666665</v>
      </c>
      <c r="K18" s="127">
        <f t="shared" si="14"/>
        <v>7.5366666666666662</v>
      </c>
      <c r="L18" s="127">
        <f t="shared" si="14"/>
        <v>7.6366666666666658</v>
      </c>
    </row>
    <row r="19" spans="1:12" x14ac:dyDescent="0.25">
      <c r="A19" s="4" t="s">
        <v>126</v>
      </c>
      <c r="B19" s="10">
        <f>VLOOKUP(A:A,'Histo - Objectif Propreté'!A18:B73,2,FALSE)</f>
        <v>1</v>
      </c>
      <c r="C19" s="10">
        <f>VLOOKUP($A:$A,[7]Feuil1!$O$4:$V$40,2,FALSE)</f>
        <v>1</v>
      </c>
      <c r="D19" s="63">
        <f t="shared" si="1"/>
        <v>1</v>
      </c>
      <c r="E19" s="126">
        <v>7.67</v>
      </c>
      <c r="F19" s="126">
        <v>7.55</v>
      </c>
      <c r="G19" s="126">
        <v>7.28</v>
      </c>
      <c r="H19" s="126">
        <v>6.74</v>
      </c>
      <c r="I19" s="126">
        <f t="shared" si="2"/>
        <v>7.19</v>
      </c>
      <c r="J19" s="127">
        <f t="shared" ref="J19:L19" si="15">+I19+0.1</f>
        <v>7.29</v>
      </c>
      <c r="K19" s="127">
        <f t="shared" si="15"/>
        <v>7.39</v>
      </c>
      <c r="L19" s="127">
        <f t="shared" si="15"/>
        <v>7.4899999999999993</v>
      </c>
    </row>
    <row r="20" spans="1:12" x14ac:dyDescent="0.25">
      <c r="A20" s="4" t="s">
        <v>127</v>
      </c>
      <c r="B20" s="10">
        <f>VLOOKUP(A:A,'Histo - Objectif Propreté'!A19:B74,2,FALSE)</f>
        <v>1</v>
      </c>
      <c r="C20" s="10">
        <f>VLOOKUP($A:$A,[7]Feuil1!$O$4:$V$40,2,FALSE)</f>
        <v>1</v>
      </c>
      <c r="D20" s="63">
        <f t="shared" si="1"/>
        <v>1</v>
      </c>
      <c r="E20" s="126">
        <v>7.67</v>
      </c>
      <c r="F20" s="126">
        <v>6.59</v>
      </c>
      <c r="G20" s="126">
        <v>6.95</v>
      </c>
      <c r="H20" s="126">
        <v>6.65</v>
      </c>
      <c r="I20" s="126">
        <f t="shared" si="2"/>
        <v>6.7299999999999995</v>
      </c>
      <c r="J20" s="127">
        <v>7</v>
      </c>
      <c r="K20" s="127">
        <v>7</v>
      </c>
      <c r="L20" s="127">
        <v>7</v>
      </c>
    </row>
    <row r="21" spans="1:12" x14ac:dyDescent="0.25">
      <c r="A21" s="4" t="s">
        <v>128</v>
      </c>
      <c r="B21" s="10">
        <f>VLOOKUP(A:A,'Histo - Objectif Propreté'!A20:B75,2,FALSE)</f>
        <v>1</v>
      </c>
      <c r="C21" s="10">
        <f>VLOOKUP($A:$A,[7]Feuil1!$O$4:$V$40,2,FALSE)</f>
        <v>1</v>
      </c>
      <c r="D21" s="63">
        <f t="shared" si="1"/>
        <v>1</v>
      </c>
      <c r="E21" s="126">
        <v>7.67</v>
      </c>
      <c r="F21" s="126">
        <v>7.63</v>
      </c>
      <c r="G21" s="126">
        <v>7.57</v>
      </c>
      <c r="H21" s="126">
        <v>7.34</v>
      </c>
      <c r="I21" s="126">
        <f t="shared" si="2"/>
        <v>7.5133333333333328</v>
      </c>
      <c r="J21" s="127">
        <f t="shared" ref="J21:L21" si="16">+I21+0.1</f>
        <v>7.6133333333333324</v>
      </c>
      <c r="K21" s="127">
        <f t="shared" si="16"/>
        <v>7.713333333333332</v>
      </c>
      <c r="L21" s="127">
        <f t="shared" si="16"/>
        <v>7.8133333333333317</v>
      </c>
    </row>
    <row r="22" spans="1:12" x14ac:dyDescent="0.25">
      <c r="A22" s="4" t="s">
        <v>129</v>
      </c>
      <c r="B22" s="10">
        <f>VLOOKUP(A:A,'Histo - Objectif Propreté'!A21:B76,2,FALSE)</f>
        <v>1</v>
      </c>
      <c r="C22" s="10">
        <f>VLOOKUP($A:$A,[7]Feuil1!$O$4:$V$40,2,FALSE)</f>
        <v>1</v>
      </c>
      <c r="D22" s="63">
        <f t="shared" si="1"/>
        <v>1</v>
      </c>
      <c r="E22" s="126">
        <v>7.67</v>
      </c>
      <c r="F22" s="126">
        <v>7.75</v>
      </c>
      <c r="G22" s="126">
        <v>6.73</v>
      </c>
      <c r="H22" s="126">
        <v>5.79</v>
      </c>
      <c r="I22" s="126">
        <f t="shared" si="2"/>
        <v>6.7566666666666668</v>
      </c>
      <c r="J22" s="127">
        <v>7</v>
      </c>
      <c r="K22" s="127">
        <f t="shared" ref="K22:L22" si="17">+J22+0.1</f>
        <v>7.1</v>
      </c>
      <c r="L22" s="127">
        <f t="shared" si="17"/>
        <v>7.1999999999999993</v>
      </c>
    </row>
    <row r="23" spans="1:12" x14ac:dyDescent="0.25">
      <c r="A23" s="4" t="s">
        <v>130</v>
      </c>
      <c r="B23" s="10">
        <f>VLOOKUP(A:A,'Histo - Objectif Propreté'!A22:B77,2,FALSE)</f>
        <v>1</v>
      </c>
      <c r="C23" s="10">
        <f>VLOOKUP($A:$A,[7]Feuil1!$O$4:$V$40,2,FALSE)</f>
        <v>1</v>
      </c>
      <c r="D23" s="63">
        <f t="shared" si="1"/>
        <v>1</v>
      </c>
      <c r="E23" s="126">
        <v>7.67</v>
      </c>
      <c r="F23" s="126">
        <v>7.89</v>
      </c>
      <c r="G23" s="126">
        <v>7.81</v>
      </c>
      <c r="H23" s="126">
        <v>7.83</v>
      </c>
      <c r="I23" s="126">
        <f t="shared" si="2"/>
        <v>7.8433333333333337</v>
      </c>
      <c r="J23" s="127">
        <f t="shared" ref="J23:L23" si="18">+I23+0.1</f>
        <v>7.9433333333333334</v>
      </c>
      <c r="K23" s="127">
        <f t="shared" si="18"/>
        <v>8.043333333333333</v>
      </c>
      <c r="L23" s="127">
        <f t="shared" si="18"/>
        <v>8.1433333333333326</v>
      </c>
    </row>
    <row r="24" spans="1:12" x14ac:dyDescent="0.25">
      <c r="A24" s="4" t="s">
        <v>131</v>
      </c>
      <c r="B24" s="10">
        <f>VLOOKUP(A:A,'Histo - Objectif Propreté'!A23:B78,2,FALSE)</f>
        <v>1</v>
      </c>
      <c r="C24" s="10">
        <f>VLOOKUP($A:$A,[7]Feuil1!$O$4:$V$40,2,FALSE)</f>
        <v>1</v>
      </c>
      <c r="D24" s="63">
        <f t="shared" si="1"/>
        <v>1</v>
      </c>
      <c r="E24" s="126">
        <v>7.67</v>
      </c>
      <c r="F24" s="126">
        <v>7.31</v>
      </c>
      <c r="G24" s="126">
        <v>7.53</v>
      </c>
      <c r="H24" s="126">
        <v>7.3</v>
      </c>
      <c r="I24" s="126">
        <f t="shared" si="2"/>
        <v>7.38</v>
      </c>
      <c r="J24" s="127">
        <f t="shared" ref="J24:L24" si="19">+I24+0.1</f>
        <v>7.4799999999999995</v>
      </c>
      <c r="K24" s="127">
        <f t="shared" si="19"/>
        <v>7.5799999999999992</v>
      </c>
      <c r="L24" s="127">
        <f t="shared" si="19"/>
        <v>7.6799999999999988</v>
      </c>
    </row>
    <row r="25" spans="1:12" x14ac:dyDescent="0.25">
      <c r="A25" s="4" t="s">
        <v>11</v>
      </c>
      <c r="B25" s="10">
        <f>VLOOKUP(A:A,'Histo - Objectif Propreté'!A24:B79,2,FALSE)</f>
        <v>11</v>
      </c>
      <c r="C25" s="10">
        <f>VLOOKUP($A:$A,[7]Feuil1!$O$4:$V$40,2,FALSE)</f>
        <v>11</v>
      </c>
      <c r="D25" s="63">
        <f t="shared" si="1"/>
        <v>1</v>
      </c>
      <c r="E25" s="126">
        <v>7.67</v>
      </c>
      <c r="F25" s="126">
        <v>7.6454545454545464</v>
      </c>
      <c r="G25" s="126">
        <v>7.6436363636363636</v>
      </c>
      <c r="H25" s="126">
        <v>7.6518181818181823</v>
      </c>
      <c r="I25" s="126">
        <f t="shared" si="2"/>
        <v>7.6469696969696974</v>
      </c>
      <c r="J25" s="127">
        <f t="shared" ref="J25:L25" si="20">+I25+0.1</f>
        <v>7.7469696969696971</v>
      </c>
      <c r="K25" s="127">
        <f t="shared" si="20"/>
        <v>7.8469696969696967</v>
      </c>
      <c r="L25" s="127">
        <f t="shared" si="20"/>
        <v>7.9469696969696964</v>
      </c>
    </row>
    <row r="26" spans="1:12" x14ac:dyDescent="0.25">
      <c r="A26" s="4" t="s">
        <v>12</v>
      </c>
      <c r="B26" s="10">
        <f>VLOOKUP(A:A,'Histo - Objectif Propreté'!A25:B80,2,FALSE)</f>
        <v>3</v>
      </c>
      <c r="C26" s="10">
        <f>VLOOKUP($A:$A,[7]Feuil1!$O$4:$V$40,2,FALSE)</f>
        <v>3</v>
      </c>
      <c r="D26" s="63">
        <f t="shared" si="1"/>
        <v>1</v>
      </c>
      <c r="E26" s="126">
        <v>7.67</v>
      </c>
      <c r="F26" s="126">
        <v>7.6766666666666667</v>
      </c>
      <c r="G26" s="126">
        <v>7.7</v>
      </c>
      <c r="H26" s="126">
        <v>7.2266666666666666</v>
      </c>
      <c r="I26" s="126">
        <f t="shared" si="2"/>
        <v>7.5344444444444436</v>
      </c>
      <c r="J26" s="127">
        <f t="shared" ref="J26:L26" si="21">+I26+0.1</f>
        <v>7.6344444444444433</v>
      </c>
      <c r="K26" s="127">
        <f t="shared" si="21"/>
        <v>7.7344444444444429</v>
      </c>
      <c r="L26" s="127">
        <f t="shared" si="21"/>
        <v>7.8344444444444425</v>
      </c>
    </row>
    <row r="27" spans="1:12" x14ac:dyDescent="0.25">
      <c r="A27" s="4" t="s">
        <v>13</v>
      </c>
      <c r="B27" s="10">
        <f>VLOOKUP(A:A,'Histo - Objectif Propreté'!A26:B81,2,FALSE)</f>
        <v>8</v>
      </c>
      <c r="C27" s="10">
        <f>VLOOKUP($A:$A,[7]Feuil1!$O$4:$V$40,2,FALSE)</f>
        <v>8</v>
      </c>
      <c r="D27" s="63">
        <f t="shared" si="1"/>
        <v>1</v>
      </c>
      <c r="E27" s="126">
        <v>7.67</v>
      </c>
      <c r="F27" s="126">
        <v>7.6487500000000006</v>
      </c>
      <c r="G27" s="126">
        <v>7.5025000000000004</v>
      </c>
      <c r="H27" s="126">
        <v>7.5562500000000004</v>
      </c>
      <c r="I27" s="126">
        <f t="shared" si="2"/>
        <v>7.5691666666666677</v>
      </c>
      <c r="J27" s="127">
        <f t="shared" ref="J27:L27" si="22">+I27+0.1</f>
        <v>7.6691666666666674</v>
      </c>
      <c r="K27" s="127">
        <f t="shared" si="22"/>
        <v>7.769166666666667</v>
      </c>
      <c r="L27" s="127">
        <f t="shared" si="22"/>
        <v>7.8691666666666666</v>
      </c>
    </row>
    <row r="28" spans="1:12" x14ac:dyDescent="0.25">
      <c r="A28" s="4" t="s">
        <v>50</v>
      </c>
      <c r="B28" s="10">
        <f>VLOOKUP(A:A,'Histo - Objectif Propreté'!A27:B82,2,FALSE)</f>
        <v>7</v>
      </c>
      <c r="C28" s="10">
        <f>VLOOKUP($A:$A,[7]Feuil1!$O$4:$V$40,2,FALSE)</f>
        <v>7</v>
      </c>
      <c r="D28" s="63">
        <f t="shared" si="1"/>
        <v>1</v>
      </c>
      <c r="E28" s="126">
        <v>7.67</v>
      </c>
      <c r="F28" s="126">
        <v>7.4757142857142851</v>
      </c>
      <c r="G28" s="126">
        <v>7.4571428571428564</v>
      </c>
      <c r="H28" s="126">
        <v>7.3771428571428572</v>
      </c>
      <c r="I28" s="126">
        <f t="shared" si="2"/>
        <v>7.4366666666666665</v>
      </c>
      <c r="J28" s="127">
        <f t="shared" ref="J28:L28" si="23">+I28+0.1</f>
        <v>7.5366666666666662</v>
      </c>
      <c r="K28" s="127">
        <f t="shared" si="23"/>
        <v>7.6366666666666658</v>
      </c>
      <c r="L28" s="127">
        <f t="shared" si="23"/>
        <v>7.7366666666666655</v>
      </c>
    </row>
    <row r="29" spans="1:12" x14ac:dyDescent="0.25">
      <c r="A29" s="4" t="s">
        <v>14</v>
      </c>
      <c r="B29" s="10">
        <f>VLOOKUP(A:A,'Histo - Objectif Propreté'!A28:B83,2,FALSE)</f>
        <v>7</v>
      </c>
      <c r="C29" s="10">
        <v>7</v>
      </c>
      <c r="D29" s="63">
        <f t="shared" si="1"/>
        <v>1</v>
      </c>
      <c r="E29" s="126">
        <v>7.67</v>
      </c>
      <c r="F29" s="126">
        <v>7.7557142857142898</v>
      </c>
      <c r="G29" s="126">
        <v>7.782857142857142</v>
      </c>
      <c r="H29" s="126">
        <v>7.673333333333332</v>
      </c>
      <c r="I29" s="126">
        <f t="shared" si="2"/>
        <v>7.7373015873015873</v>
      </c>
      <c r="J29" s="127">
        <f t="shared" ref="J29:L29" si="24">+I29+0.1</f>
        <v>7.837301587301587</v>
      </c>
      <c r="K29" s="127">
        <f t="shared" si="24"/>
        <v>7.9373015873015866</v>
      </c>
      <c r="L29" s="127">
        <f t="shared" si="24"/>
        <v>8.0373015873015863</v>
      </c>
    </row>
    <row r="30" spans="1:12" x14ac:dyDescent="0.25">
      <c r="A30" s="4" t="s">
        <v>15</v>
      </c>
      <c r="B30" s="10">
        <f>VLOOKUP(A:A,'Histo - Objectif Propreté'!A29:B84,2,FALSE)</f>
        <v>8</v>
      </c>
      <c r="C30" s="10">
        <f>VLOOKUP($A:$A,[7]Feuil1!$O$4:$V$40,2,FALSE)</f>
        <v>8</v>
      </c>
      <c r="D30" s="63">
        <f t="shared" si="1"/>
        <v>1</v>
      </c>
      <c r="E30" s="126">
        <v>7.67</v>
      </c>
      <c r="F30" s="126">
        <v>7.4849999999999985</v>
      </c>
      <c r="G30" s="126">
        <v>7.5112500000000004</v>
      </c>
      <c r="H30" s="126">
        <v>7.4512499999999999</v>
      </c>
      <c r="I30" s="126">
        <f t="shared" si="2"/>
        <v>7.482499999999999</v>
      </c>
      <c r="J30" s="127">
        <f t="shared" ref="J30:L30" si="25">+I30+0.1</f>
        <v>7.5824999999999987</v>
      </c>
      <c r="K30" s="127">
        <f t="shared" si="25"/>
        <v>7.6824999999999983</v>
      </c>
      <c r="L30" s="127">
        <f t="shared" si="25"/>
        <v>7.782499999999998</v>
      </c>
    </row>
    <row r="31" spans="1:12" x14ac:dyDescent="0.25">
      <c r="A31" s="4" t="s">
        <v>16</v>
      </c>
      <c r="B31" s="10">
        <f>VLOOKUP(A:A,'Histo - Objectif Propreté'!A30:B85,2,FALSE)</f>
        <v>7</v>
      </c>
      <c r="C31" s="10">
        <f>VLOOKUP($A:$A,[7]Feuil1!$O$4:$V$40,2,FALSE)</f>
        <v>7</v>
      </c>
      <c r="D31" s="63">
        <f t="shared" si="1"/>
        <v>1</v>
      </c>
      <c r="E31" s="126">
        <v>7.67</v>
      </c>
      <c r="F31" s="126">
        <v>7.3500000000000005</v>
      </c>
      <c r="G31" s="126">
        <v>7.3228571428571438</v>
      </c>
      <c r="H31" s="126">
        <v>7.5271428571428567</v>
      </c>
      <c r="I31" s="126">
        <f t="shared" si="2"/>
        <v>7.3999999999999995</v>
      </c>
      <c r="J31" s="127">
        <f t="shared" ref="J31:L31" si="26">+I31+0.1</f>
        <v>7.4999999999999991</v>
      </c>
      <c r="K31" s="127">
        <f t="shared" si="26"/>
        <v>7.5999999999999988</v>
      </c>
      <c r="L31" s="127">
        <f t="shared" si="26"/>
        <v>7.6999999999999984</v>
      </c>
    </row>
    <row r="32" spans="1:12" x14ac:dyDescent="0.25">
      <c r="A32" s="4" t="s">
        <v>59</v>
      </c>
      <c r="B32" s="10">
        <f>VLOOKUP(A:A,'Histo - Objectif Propreté'!A31:B86,2,FALSE)</f>
        <v>13</v>
      </c>
      <c r="C32" s="10">
        <f>VLOOKUP($A:$A,[7]Feuil1!$O$4:$V$40,2,FALSE)</f>
        <v>13</v>
      </c>
      <c r="D32" s="63">
        <f t="shared" si="1"/>
        <v>1</v>
      </c>
      <c r="E32" s="126">
        <v>7.67</v>
      </c>
      <c r="F32" s="126">
        <v>7.6769230769230754</v>
      </c>
      <c r="G32" s="126">
        <v>7.6276923076923078</v>
      </c>
      <c r="H32" s="126">
        <v>7.6946153846153829</v>
      </c>
      <c r="I32" s="126">
        <f t="shared" si="2"/>
        <v>7.6664102564102556</v>
      </c>
      <c r="J32" s="127">
        <f t="shared" ref="J32:L32" si="27">+I32+0.1</f>
        <v>7.7664102564102553</v>
      </c>
      <c r="K32" s="127">
        <f t="shared" si="27"/>
        <v>7.8664102564102549</v>
      </c>
      <c r="L32" s="127">
        <f t="shared" si="27"/>
        <v>7.9664102564102546</v>
      </c>
    </row>
    <row r="33" spans="1:12" x14ac:dyDescent="0.25">
      <c r="A33" s="4" t="s">
        <v>17</v>
      </c>
      <c r="B33" s="10">
        <f>VLOOKUP(A:A,'Histo - Objectif Propreté'!A32:B87,2,FALSE)</f>
        <v>9</v>
      </c>
      <c r="C33" s="10">
        <f>VLOOKUP($A:$A,[7]Feuil1!$O$4:$V$40,2,FALSE)</f>
        <v>8</v>
      </c>
      <c r="D33" s="63">
        <f t="shared" si="1"/>
        <v>0.88888888888888884</v>
      </c>
      <c r="E33" s="126">
        <v>7.67</v>
      </c>
      <c r="F33" s="126">
        <v>7.3812499999999996</v>
      </c>
      <c r="G33" s="126">
        <v>7.4512499999999999</v>
      </c>
      <c r="H33" s="126">
        <v>7.1087500000000006</v>
      </c>
      <c r="I33" s="126">
        <f t="shared" si="2"/>
        <v>7.3137499999999998</v>
      </c>
      <c r="J33" s="127">
        <f t="shared" ref="J33:L33" si="28">+I33+0.1</f>
        <v>7.4137499999999994</v>
      </c>
      <c r="K33" s="127">
        <f t="shared" si="28"/>
        <v>7.513749999999999</v>
      </c>
      <c r="L33" s="127">
        <f t="shared" si="28"/>
        <v>7.6137499999999987</v>
      </c>
    </row>
    <row r="34" spans="1:12" x14ac:dyDescent="0.25">
      <c r="A34" s="4" t="s">
        <v>18</v>
      </c>
      <c r="B34" s="10">
        <f>VLOOKUP(A:A,'Histo - Objectif Propreté'!A33:B88,2,FALSE)</f>
        <v>6</v>
      </c>
      <c r="C34" s="10">
        <f>VLOOKUP($A:$A,[7]Feuil1!$O$4:$V$40,2,FALSE)</f>
        <v>4</v>
      </c>
      <c r="D34" s="63">
        <f t="shared" si="1"/>
        <v>0.66666666666666663</v>
      </c>
      <c r="E34" s="126">
        <v>7.67</v>
      </c>
      <c r="F34" s="126">
        <v>7.0224999999999991</v>
      </c>
      <c r="G34" s="126">
        <v>7.34</v>
      </c>
      <c r="H34" s="126">
        <v>7.59</v>
      </c>
      <c r="I34" s="126">
        <f t="shared" si="2"/>
        <v>7.3174999999999999</v>
      </c>
      <c r="J34" s="127">
        <f t="shared" ref="J34:L34" si="29">+I34+0.1</f>
        <v>7.4174999999999995</v>
      </c>
      <c r="K34" s="127">
        <f t="shared" si="29"/>
        <v>7.5174999999999992</v>
      </c>
      <c r="L34" s="127">
        <f t="shared" si="29"/>
        <v>7.6174999999999988</v>
      </c>
    </row>
    <row r="35" spans="1:12" x14ac:dyDescent="0.25">
      <c r="A35" s="4" t="s">
        <v>19</v>
      </c>
      <c r="B35" s="10">
        <f>VLOOKUP(A:A,'Histo - Objectif Propreté'!A34:B89,2,FALSE)</f>
        <v>6</v>
      </c>
      <c r="C35" s="10">
        <f>VLOOKUP($A:$A,[7]Feuil1!$O$4:$V$40,2,FALSE)</f>
        <v>6</v>
      </c>
      <c r="D35" s="63">
        <f t="shared" si="1"/>
        <v>1</v>
      </c>
      <c r="E35" s="126">
        <v>7.67</v>
      </c>
      <c r="F35" s="126">
        <v>7.4933333333333332</v>
      </c>
      <c r="G35" s="126">
        <v>7.461666666666666</v>
      </c>
      <c r="H35" s="126">
        <v>7.3733333333333322</v>
      </c>
      <c r="I35" s="126">
        <f t="shared" si="2"/>
        <v>7.4427777777777768</v>
      </c>
      <c r="J35" s="127">
        <f t="shared" ref="J35:L35" si="30">+I35+0.1</f>
        <v>7.5427777777777765</v>
      </c>
      <c r="K35" s="127">
        <f t="shared" si="30"/>
        <v>7.6427777777777761</v>
      </c>
      <c r="L35" s="127">
        <f t="shared" si="30"/>
        <v>7.7427777777777758</v>
      </c>
    </row>
    <row r="36" spans="1:12" x14ac:dyDescent="0.25">
      <c r="A36" s="4" t="s">
        <v>71</v>
      </c>
      <c r="B36" s="10">
        <f>VLOOKUP(A:A,'Histo - Objectif Propreté'!A35:B90,2,FALSE)</f>
        <v>16</v>
      </c>
      <c r="C36" s="10">
        <f>VLOOKUP($A:$A,[7]Feuil1!$O$4:$V$40,2,FALSE)</f>
        <v>16</v>
      </c>
      <c r="D36" s="63">
        <f t="shared" si="1"/>
        <v>1</v>
      </c>
      <c r="E36" s="126">
        <v>7.67</v>
      </c>
      <c r="F36" s="126">
        <v>7.8243749999999999</v>
      </c>
      <c r="G36" s="126">
        <v>7.6668749999999992</v>
      </c>
      <c r="H36" s="126">
        <v>7.6512500000000001</v>
      </c>
      <c r="I36" s="126">
        <f t="shared" si="2"/>
        <v>7.7141666666666664</v>
      </c>
      <c r="J36" s="127">
        <f t="shared" ref="J36:L36" si="31">+I36+0.1</f>
        <v>7.814166666666666</v>
      </c>
      <c r="K36" s="127">
        <f t="shared" si="31"/>
        <v>7.9141666666666657</v>
      </c>
      <c r="L36" s="127">
        <f t="shared" si="31"/>
        <v>8.0141666666666662</v>
      </c>
    </row>
    <row r="37" spans="1:12" x14ac:dyDescent="0.25">
      <c r="A37" s="4" t="s">
        <v>20</v>
      </c>
      <c r="B37" s="10">
        <f>VLOOKUP(A:A,'Histo - Objectif Propreté'!A36:B91,2,FALSE)</f>
        <v>117</v>
      </c>
      <c r="C37" s="10">
        <v>0</v>
      </c>
      <c r="D37" s="112">
        <f t="shared" si="1"/>
        <v>0</v>
      </c>
      <c r="E37" s="126"/>
      <c r="F37" s="126" t="s">
        <v>85</v>
      </c>
      <c r="G37" s="126" t="s">
        <v>85</v>
      </c>
      <c r="H37" s="126" t="s">
        <v>85</v>
      </c>
      <c r="I37" s="126" t="s">
        <v>85</v>
      </c>
      <c r="J37" s="128" t="s">
        <v>85</v>
      </c>
      <c r="K37" s="128" t="s">
        <v>85</v>
      </c>
      <c r="L37" s="128" t="s">
        <v>85</v>
      </c>
    </row>
    <row r="38" spans="1:12" x14ac:dyDescent="0.25">
      <c r="A38" s="4" t="s">
        <v>21</v>
      </c>
      <c r="B38" s="10">
        <f>VLOOKUP(A:A,'Histo - Objectif Propreté'!A37:B92,2,FALSE)</f>
        <v>40</v>
      </c>
      <c r="C38" s="10">
        <v>0</v>
      </c>
      <c r="D38" s="112">
        <f t="shared" si="1"/>
        <v>0</v>
      </c>
      <c r="E38" s="126"/>
      <c r="F38" s="126" t="s">
        <v>85</v>
      </c>
      <c r="G38" s="126" t="s">
        <v>85</v>
      </c>
      <c r="H38" s="126" t="s">
        <v>85</v>
      </c>
      <c r="I38" s="126" t="s">
        <v>85</v>
      </c>
      <c r="J38" s="128" t="s">
        <v>85</v>
      </c>
      <c r="K38" s="128" t="s">
        <v>85</v>
      </c>
      <c r="L38" s="128" t="s">
        <v>85</v>
      </c>
    </row>
    <row r="39" spans="1:12" x14ac:dyDescent="0.25">
      <c r="A39" s="4" t="s">
        <v>22</v>
      </c>
      <c r="B39" s="10">
        <f>VLOOKUP(A:A,'Histo - Objectif Propreté'!A38:B93,2,FALSE)</f>
        <v>25</v>
      </c>
      <c r="C39" s="10">
        <f>VLOOKUP($A:$A,[7]Feuil1!$O$4:$V$40,2,FALSE)</f>
        <v>1</v>
      </c>
      <c r="D39" s="112">
        <f t="shared" si="1"/>
        <v>0.04</v>
      </c>
      <c r="E39" s="126">
        <v>7.67</v>
      </c>
      <c r="F39" s="126">
        <v>8.11</v>
      </c>
      <c r="G39" s="126">
        <v>8.01</v>
      </c>
      <c r="H39" s="126">
        <v>7.89</v>
      </c>
      <c r="I39" s="126">
        <v>8.0033333333333321</v>
      </c>
      <c r="J39" s="128" t="s">
        <v>85</v>
      </c>
      <c r="K39" s="128" t="s">
        <v>85</v>
      </c>
      <c r="L39" s="128" t="s">
        <v>85</v>
      </c>
    </row>
    <row r="40" spans="1:12" x14ac:dyDescent="0.25">
      <c r="A40" s="4" t="s">
        <v>51</v>
      </c>
      <c r="B40" s="10">
        <f>VLOOKUP(A:A,'Histo - Objectif Propreté'!A39:B94,2,FALSE)</f>
        <v>34</v>
      </c>
      <c r="C40" s="10">
        <v>0</v>
      </c>
      <c r="D40" s="112">
        <f t="shared" si="1"/>
        <v>0</v>
      </c>
      <c r="E40" s="126"/>
      <c r="F40" s="126" t="s">
        <v>85</v>
      </c>
      <c r="G40" s="126" t="s">
        <v>85</v>
      </c>
      <c r="H40" s="126" t="s">
        <v>85</v>
      </c>
      <c r="I40" s="126" t="s">
        <v>85</v>
      </c>
      <c r="J40" s="128" t="s">
        <v>85</v>
      </c>
      <c r="K40" s="128" t="s">
        <v>85</v>
      </c>
      <c r="L40" s="128" t="s">
        <v>85</v>
      </c>
    </row>
    <row r="41" spans="1:12" x14ac:dyDescent="0.25">
      <c r="A41" s="4" t="s">
        <v>23</v>
      </c>
      <c r="B41" s="10">
        <f>VLOOKUP(A:A,'Histo - Objectif Propreté'!A40:B95,2,FALSE)</f>
        <v>107</v>
      </c>
      <c r="C41" s="10">
        <v>0</v>
      </c>
      <c r="D41" s="112">
        <f t="shared" si="1"/>
        <v>0</v>
      </c>
      <c r="E41" s="126"/>
      <c r="F41" s="126" t="s">
        <v>85</v>
      </c>
      <c r="G41" s="126" t="s">
        <v>85</v>
      </c>
      <c r="H41" s="126" t="s">
        <v>85</v>
      </c>
      <c r="I41" s="126" t="s">
        <v>85</v>
      </c>
      <c r="J41" s="128" t="s">
        <v>85</v>
      </c>
      <c r="K41" s="128" t="s">
        <v>85</v>
      </c>
      <c r="L41" s="128" t="s">
        <v>85</v>
      </c>
    </row>
    <row r="42" spans="1:12" x14ac:dyDescent="0.25">
      <c r="A42" s="4" t="s">
        <v>24</v>
      </c>
      <c r="B42" s="10">
        <f>VLOOKUP(A:A,'Histo - Objectif Propreté'!A41:B96,2,FALSE)</f>
        <v>96</v>
      </c>
      <c r="C42" s="10">
        <v>0</v>
      </c>
      <c r="D42" s="112">
        <f t="shared" si="1"/>
        <v>0</v>
      </c>
      <c r="E42" s="126"/>
      <c r="F42" s="126" t="s">
        <v>85</v>
      </c>
      <c r="G42" s="126" t="s">
        <v>85</v>
      </c>
      <c r="H42" s="126" t="s">
        <v>85</v>
      </c>
      <c r="I42" s="126" t="s">
        <v>85</v>
      </c>
      <c r="J42" s="128" t="s">
        <v>85</v>
      </c>
      <c r="K42" s="128" t="s">
        <v>85</v>
      </c>
      <c r="L42" s="128" t="s">
        <v>85</v>
      </c>
    </row>
    <row r="43" spans="1:12" x14ac:dyDescent="0.25">
      <c r="A43" s="4" t="s">
        <v>82</v>
      </c>
      <c r="B43" s="10">
        <f>VLOOKUP(A:A,'Histo - Objectif Propreté'!A42:B97,2,FALSE)</f>
        <v>350</v>
      </c>
      <c r="C43" s="10">
        <v>0</v>
      </c>
      <c r="D43" s="112">
        <f t="shared" si="1"/>
        <v>0</v>
      </c>
      <c r="E43" s="126"/>
      <c r="F43" s="126" t="s">
        <v>85</v>
      </c>
      <c r="G43" s="126" t="s">
        <v>85</v>
      </c>
      <c r="H43" s="126" t="s">
        <v>85</v>
      </c>
      <c r="I43" s="126" t="s">
        <v>85</v>
      </c>
      <c r="J43" s="128" t="s">
        <v>85</v>
      </c>
      <c r="K43" s="128" t="s">
        <v>85</v>
      </c>
      <c r="L43" s="128" t="s">
        <v>85</v>
      </c>
    </row>
    <row r="44" spans="1:12" x14ac:dyDescent="0.25">
      <c r="A44" s="4" t="s">
        <v>25</v>
      </c>
      <c r="B44" s="10">
        <f>VLOOKUP(A:A,'Histo - Objectif Propreté'!A43:B98,2,FALSE)</f>
        <v>33</v>
      </c>
      <c r="C44" s="10">
        <v>0</v>
      </c>
      <c r="D44" s="112">
        <f t="shared" si="1"/>
        <v>0</v>
      </c>
      <c r="E44" s="126"/>
      <c r="F44" s="126" t="s">
        <v>85</v>
      </c>
      <c r="G44" s="126" t="s">
        <v>85</v>
      </c>
      <c r="H44" s="126" t="s">
        <v>85</v>
      </c>
      <c r="I44" s="126" t="s">
        <v>85</v>
      </c>
      <c r="J44" s="128" t="s">
        <v>85</v>
      </c>
      <c r="K44" s="128" t="s">
        <v>85</v>
      </c>
      <c r="L44" s="128" t="s">
        <v>85</v>
      </c>
    </row>
    <row r="45" spans="1:12" x14ac:dyDescent="0.25">
      <c r="A45" s="4" t="s">
        <v>60</v>
      </c>
      <c r="B45" s="10">
        <f>VLOOKUP(A:A,'Histo - Objectif Propreté'!A44:B99,2,FALSE)</f>
        <v>45</v>
      </c>
      <c r="C45" s="10">
        <f>VLOOKUP($A:$A,[7]Feuil1!$O$4:$V$40,2,FALSE)</f>
        <v>2</v>
      </c>
      <c r="D45" s="112">
        <f t="shared" si="1"/>
        <v>4.4444444444444446E-2</v>
      </c>
      <c r="E45" s="126">
        <v>7.67</v>
      </c>
      <c r="F45" s="126">
        <v>7.87</v>
      </c>
      <c r="G45" s="126">
        <v>7.9</v>
      </c>
      <c r="H45" s="126">
        <v>7.4749999999999996</v>
      </c>
      <c r="I45" s="126">
        <v>7.7483333333333322</v>
      </c>
      <c r="J45" s="128" t="s">
        <v>85</v>
      </c>
      <c r="K45" s="128" t="s">
        <v>85</v>
      </c>
      <c r="L45" s="128" t="s">
        <v>85</v>
      </c>
    </row>
    <row r="46" spans="1:12" x14ac:dyDescent="0.25">
      <c r="A46" s="4" t="s">
        <v>26</v>
      </c>
      <c r="B46" s="10">
        <f>VLOOKUP(A:A,'Histo - Objectif Propreté'!A45:B100,2,FALSE)</f>
        <v>46</v>
      </c>
      <c r="C46" s="10">
        <f>VLOOKUP($A:$A,[7]Feuil1!$O$4:$V$40,2,FALSE)</f>
        <v>1</v>
      </c>
      <c r="D46" s="112">
        <f t="shared" si="1"/>
        <v>2.1739130434782608E-2</v>
      </c>
      <c r="E46" s="126">
        <v>7.67</v>
      </c>
      <c r="F46" s="126">
        <v>7.7</v>
      </c>
      <c r="G46" s="126">
        <v>7.74</v>
      </c>
      <c r="H46" s="126">
        <v>7.62</v>
      </c>
      <c r="I46" s="126">
        <v>7.6866666666666674</v>
      </c>
      <c r="J46" s="128" t="s">
        <v>85</v>
      </c>
      <c r="K46" s="128" t="s">
        <v>85</v>
      </c>
      <c r="L46" s="128" t="s">
        <v>85</v>
      </c>
    </row>
    <row r="47" spans="1:12" x14ac:dyDescent="0.25">
      <c r="A47" s="4" t="s">
        <v>27</v>
      </c>
      <c r="B47" s="10">
        <f>VLOOKUP(A:A,'Histo - Objectif Propreté'!A46:B101,2,FALSE)</f>
        <v>43</v>
      </c>
      <c r="C47" s="10">
        <f>VLOOKUP($A:$A,[7]Feuil1!$O$4:$V$40,2,FALSE)</f>
        <v>4</v>
      </c>
      <c r="D47" s="112">
        <f t="shared" si="1"/>
        <v>9.3023255813953487E-2</v>
      </c>
      <c r="E47" s="126">
        <v>7.67</v>
      </c>
      <c r="F47" s="126" t="s">
        <v>85</v>
      </c>
      <c r="G47" s="126">
        <v>7.5175000000000001</v>
      </c>
      <c r="H47" s="126">
        <v>7.2024999999999997</v>
      </c>
      <c r="I47" s="126">
        <v>7.3599999999999994</v>
      </c>
      <c r="J47" s="128" t="s">
        <v>85</v>
      </c>
      <c r="K47" s="128" t="s">
        <v>85</v>
      </c>
      <c r="L47" s="128" t="s">
        <v>85</v>
      </c>
    </row>
    <row r="48" spans="1:12" x14ac:dyDescent="0.25">
      <c r="A48" s="4" t="s">
        <v>28</v>
      </c>
      <c r="B48" s="10">
        <f>VLOOKUP(A:A,'Histo - Objectif Propreté'!A47:B102,2,FALSE)</f>
        <v>26</v>
      </c>
      <c r="C48" s="10">
        <v>0</v>
      </c>
      <c r="D48" s="112">
        <f t="shared" si="1"/>
        <v>0</v>
      </c>
      <c r="E48" s="126"/>
      <c r="F48" s="126" t="s">
        <v>85</v>
      </c>
      <c r="G48" s="126" t="s">
        <v>85</v>
      </c>
      <c r="H48" s="126" t="s">
        <v>85</v>
      </c>
      <c r="I48" s="126" t="s">
        <v>85</v>
      </c>
      <c r="J48" s="128" t="s">
        <v>85</v>
      </c>
      <c r="K48" s="128" t="s">
        <v>85</v>
      </c>
      <c r="L48" s="128" t="s">
        <v>85</v>
      </c>
    </row>
    <row r="49" spans="1:12" x14ac:dyDescent="0.25">
      <c r="A49" s="4" t="s">
        <v>29</v>
      </c>
      <c r="B49" s="10">
        <f>VLOOKUP(A:A,'Histo - Objectif Propreté'!A48:B103,2,FALSE)</f>
        <v>198</v>
      </c>
      <c r="C49" s="10">
        <v>0</v>
      </c>
      <c r="D49" s="112">
        <f t="shared" si="1"/>
        <v>0</v>
      </c>
      <c r="E49" s="126"/>
      <c r="F49" s="126" t="s">
        <v>85</v>
      </c>
      <c r="G49" s="126" t="s">
        <v>85</v>
      </c>
      <c r="H49" s="126" t="s">
        <v>85</v>
      </c>
      <c r="I49" s="126" t="s">
        <v>85</v>
      </c>
      <c r="J49" s="128" t="s">
        <v>85</v>
      </c>
      <c r="K49" s="128" t="s">
        <v>85</v>
      </c>
      <c r="L49" s="128" t="s">
        <v>85</v>
      </c>
    </row>
    <row r="50" spans="1:12" x14ac:dyDescent="0.25">
      <c r="A50" s="4" t="s">
        <v>30</v>
      </c>
      <c r="B50" s="10">
        <f>VLOOKUP(A:A,'Histo - Objectif Propreté'!A49:B104,2,FALSE)</f>
        <v>152</v>
      </c>
      <c r="C50" s="10">
        <v>0</v>
      </c>
      <c r="D50" s="112">
        <f t="shared" si="1"/>
        <v>0</v>
      </c>
      <c r="E50" s="126"/>
      <c r="F50" s="126" t="s">
        <v>85</v>
      </c>
      <c r="G50" s="126" t="s">
        <v>85</v>
      </c>
      <c r="H50" s="126" t="s">
        <v>85</v>
      </c>
      <c r="I50" s="126" t="s">
        <v>85</v>
      </c>
      <c r="J50" s="128" t="s">
        <v>85</v>
      </c>
      <c r="K50" s="128" t="s">
        <v>85</v>
      </c>
      <c r="L50" s="128" t="s">
        <v>85</v>
      </c>
    </row>
    <row r="51" spans="1:12" x14ac:dyDescent="0.25">
      <c r="A51" s="4" t="s">
        <v>31</v>
      </c>
      <c r="B51" s="10">
        <f>VLOOKUP(A:A,'Histo - Objectif Propreté'!A50:B105,2,FALSE)</f>
        <v>90</v>
      </c>
      <c r="C51" s="10">
        <v>0</v>
      </c>
      <c r="D51" s="112">
        <f t="shared" si="1"/>
        <v>0</v>
      </c>
      <c r="E51" s="126"/>
      <c r="F51" s="126" t="s">
        <v>85</v>
      </c>
      <c r="G51" s="126" t="s">
        <v>85</v>
      </c>
      <c r="H51" s="126" t="s">
        <v>85</v>
      </c>
      <c r="I51" s="126" t="s">
        <v>85</v>
      </c>
      <c r="J51" s="128" t="s">
        <v>85</v>
      </c>
      <c r="K51" s="128" t="s">
        <v>85</v>
      </c>
      <c r="L51" s="128" t="s">
        <v>85</v>
      </c>
    </row>
    <row r="52" spans="1:12" x14ac:dyDescent="0.25">
      <c r="A52" s="4" t="s">
        <v>52</v>
      </c>
      <c r="B52" s="10">
        <f>VLOOKUP(A:A,'Histo - Objectif Propreté'!A51:B106,2,FALSE)</f>
        <v>116</v>
      </c>
      <c r="C52" s="10">
        <v>0</v>
      </c>
      <c r="D52" s="112">
        <f t="shared" si="1"/>
        <v>0</v>
      </c>
      <c r="E52" s="126"/>
      <c r="F52" s="126" t="s">
        <v>85</v>
      </c>
      <c r="G52" s="126" t="s">
        <v>85</v>
      </c>
      <c r="H52" s="126" t="s">
        <v>85</v>
      </c>
      <c r="I52" s="126" t="s">
        <v>85</v>
      </c>
      <c r="J52" s="128" t="s">
        <v>85</v>
      </c>
      <c r="K52" s="128" t="s">
        <v>85</v>
      </c>
      <c r="L52" s="128" t="s">
        <v>85</v>
      </c>
    </row>
    <row r="53" spans="1:12" x14ac:dyDescent="0.25">
      <c r="A53" s="4" t="s">
        <v>32</v>
      </c>
      <c r="B53" s="10">
        <f>VLOOKUP(A:A,'Histo - Objectif Propreté'!A52:B107,2,FALSE)</f>
        <v>279</v>
      </c>
      <c r="C53" s="10">
        <v>0</v>
      </c>
      <c r="D53" s="112">
        <f t="shared" si="1"/>
        <v>0</v>
      </c>
      <c r="E53" s="126"/>
      <c r="F53" s="126" t="s">
        <v>85</v>
      </c>
      <c r="G53" s="126" t="s">
        <v>85</v>
      </c>
      <c r="H53" s="126" t="s">
        <v>85</v>
      </c>
      <c r="I53" s="126" t="s">
        <v>85</v>
      </c>
      <c r="J53" s="128" t="s">
        <v>85</v>
      </c>
      <c r="K53" s="128" t="s">
        <v>85</v>
      </c>
      <c r="L53" s="128" t="s">
        <v>85</v>
      </c>
    </row>
    <row r="54" spans="1:12" x14ac:dyDescent="0.25">
      <c r="A54" s="4" t="s">
        <v>33</v>
      </c>
      <c r="B54" s="10">
        <f>VLOOKUP(A:A,'Histo - Objectif Propreté'!A53:B108,2,FALSE)</f>
        <v>255</v>
      </c>
      <c r="C54" s="10">
        <v>0</v>
      </c>
      <c r="D54" s="112">
        <f t="shared" si="1"/>
        <v>0</v>
      </c>
      <c r="E54" s="126"/>
      <c r="F54" s="126" t="s">
        <v>85</v>
      </c>
      <c r="G54" s="126" t="s">
        <v>85</v>
      </c>
      <c r="H54" s="126" t="s">
        <v>85</v>
      </c>
      <c r="I54" s="126" t="s">
        <v>85</v>
      </c>
      <c r="J54" s="128" t="s">
        <v>85</v>
      </c>
      <c r="K54" s="128" t="s">
        <v>85</v>
      </c>
      <c r="L54" s="128" t="s">
        <v>85</v>
      </c>
    </row>
    <row r="55" spans="1:12" x14ac:dyDescent="0.25">
      <c r="A55" s="4" t="s">
        <v>81</v>
      </c>
      <c r="B55" s="10">
        <f>VLOOKUP(A:A,'Histo - Objectif Propreté'!A54:B109,2,FALSE)</f>
        <v>35</v>
      </c>
      <c r="C55" s="10">
        <v>0</v>
      </c>
      <c r="D55" s="112">
        <f t="shared" si="1"/>
        <v>0</v>
      </c>
      <c r="E55" s="126"/>
      <c r="F55" s="126" t="s">
        <v>85</v>
      </c>
      <c r="G55" s="126" t="s">
        <v>85</v>
      </c>
      <c r="H55" s="126" t="s">
        <v>85</v>
      </c>
      <c r="I55" s="126" t="s">
        <v>85</v>
      </c>
      <c r="J55" s="128" t="s">
        <v>85</v>
      </c>
      <c r="K55" s="128" t="s">
        <v>85</v>
      </c>
      <c r="L55" s="128" t="s">
        <v>85</v>
      </c>
    </row>
    <row r="56" spans="1:12" x14ac:dyDescent="0.25">
      <c r="A56" s="4" t="s">
        <v>34</v>
      </c>
      <c r="B56" s="10">
        <f>VLOOKUP(A:A,'Histo - Objectif Propreté'!A55:B110,2,FALSE)</f>
        <v>63</v>
      </c>
      <c r="C56" s="10">
        <v>0</v>
      </c>
      <c r="D56" s="112">
        <f t="shared" si="1"/>
        <v>0</v>
      </c>
      <c r="E56" s="126"/>
      <c r="F56" s="126" t="s">
        <v>85</v>
      </c>
      <c r="G56" s="126" t="s">
        <v>85</v>
      </c>
      <c r="H56" s="126" t="s">
        <v>85</v>
      </c>
      <c r="I56" s="126" t="s">
        <v>85</v>
      </c>
      <c r="J56" s="128" t="s">
        <v>85</v>
      </c>
      <c r="K56" s="128" t="s">
        <v>85</v>
      </c>
      <c r="L56" s="128" t="s">
        <v>85</v>
      </c>
    </row>
    <row r="57" spans="1:12" x14ac:dyDescent="0.25">
      <c r="A57" s="4" t="s">
        <v>61</v>
      </c>
      <c r="B57" s="10">
        <f>VLOOKUP(A:A,'Histo - Objectif Propreté'!A56:B111,2,FALSE)</f>
        <v>270</v>
      </c>
      <c r="C57" s="10">
        <v>0</v>
      </c>
      <c r="D57" s="112">
        <f t="shared" si="1"/>
        <v>0</v>
      </c>
      <c r="E57" s="126"/>
      <c r="F57" s="126" t="s">
        <v>85</v>
      </c>
      <c r="G57" s="126" t="s">
        <v>85</v>
      </c>
      <c r="H57" s="126" t="s">
        <v>85</v>
      </c>
      <c r="I57" s="126" t="s">
        <v>85</v>
      </c>
      <c r="J57" s="128" t="s">
        <v>85</v>
      </c>
      <c r="K57" s="128" t="s">
        <v>85</v>
      </c>
      <c r="L57" s="128" t="s">
        <v>85</v>
      </c>
    </row>
    <row r="58" spans="1:12" x14ac:dyDescent="0.25">
      <c r="A58" s="4" t="s">
        <v>35</v>
      </c>
      <c r="B58" s="10">
        <f>VLOOKUP(A:A,'Histo - Objectif Propreté'!A57:B112,2,FALSE)</f>
        <v>216</v>
      </c>
      <c r="C58" s="10">
        <v>0</v>
      </c>
      <c r="D58" s="112">
        <f t="shared" si="1"/>
        <v>0</v>
      </c>
      <c r="E58" s="126"/>
      <c r="F58" s="126" t="s">
        <v>85</v>
      </c>
      <c r="G58" s="126" t="s">
        <v>85</v>
      </c>
      <c r="H58" s="126" t="s">
        <v>85</v>
      </c>
      <c r="I58" s="126" t="s">
        <v>85</v>
      </c>
      <c r="J58" s="128" t="s">
        <v>85</v>
      </c>
      <c r="K58" s="128" t="s">
        <v>85</v>
      </c>
      <c r="L58" s="128" t="s">
        <v>85</v>
      </c>
    </row>
    <row r="59" spans="1:12" x14ac:dyDescent="0.25">
      <c r="A59" s="4" t="s">
        <v>36</v>
      </c>
      <c r="B59" s="10">
        <f>VLOOKUP(A:A,'Histo - Objectif Propreté'!A58:B113,2,FALSE)</f>
        <v>97</v>
      </c>
      <c r="C59" s="10">
        <v>0</v>
      </c>
      <c r="D59" s="112">
        <f t="shared" si="1"/>
        <v>0</v>
      </c>
      <c r="E59" s="126"/>
      <c r="F59" s="126" t="s">
        <v>85</v>
      </c>
      <c r="G59" s="126" t="s">
        <v>85</v>
      </c>
      <c r="H59" s="126" t="s">
        <v>85</v>
      </c>
      <c r="I59" s="126" t="s">
        <v>85</v>
      </c>
      <c r="J59" s="128" t="s">
        <v>85</v>
      </c>
      <c r="K59" s="128" t="s">
        <v>85</v>
      </c>
      <c r="L59" s="128" t="s">
        <v>85</v>
      </c>
    </row>
    <row r="60" spans="1:12" x14ac:dyDescent="0.25">
      <c r="A60" s="4" t="s">
        <v>37</v>
      </c>
      <c r="B60" s="10">
        <f>VLOOKUP(A:A,'Histo - Objectif Propreté'!A59:B114,2,FALSE)</f>
        <v>104</v>
      </c>
      <c r="C60" s="10">
        <v>0</v>
      </c>
      <c r="D60" s="112">
        <f t="shared" si="1"/>
        <v>0</v>
      </c>
      <c r="E60" s="126"/>
      <c r="F60" s="126" t="s">
        <v>85</v>
      </c>
      <c r="G60" s="126" t="s">
        <v>85</v>
      </c>
      <c r="H60" s="126" t="s">
        <v>85</v>
      </c>
      <c r="I60" s="126" t="s">
        <v>85</v>
      </c>
      <c r="J60" s="128" t="s">
        <v>85</v>
      </c>
      <c r="K60" s="128" t="s">
        <v>85</v>
      </c>
      <c r="L60" s="128" t="s">
        <v>85</v>
      </c>
    </row>
    <row r="61" spans="1:12" x14ac:dyDescent="0.25">
      <c r="A61" s="60" t="s">
        <v>80</v>
      </c>
      <c r="B61">
        <f>SUM(B6:B60)</f>
        <v>2957</v>
      </c>
      <c r="C61">
        <f>SUM(C6:C60)</f>
        <v>125</v>
      </c>
    </row>
  </sheetData>
  <mergeCells count="2">
    <mergeCell ref="E4:L4"/>
    <mergeCell ref="B2:L2"/>
  </mergeCells>
  <pageMargins left="0.70866141732283472" right="0.70866141732283472" top="0.74803149606299213" bottom="0.74803149606299213" header="0.31496062992125984" footer="0.31496062992125984"/>
  <pageSetup paperSize="9" scale="55" orientation="portrait" r:id="rId1"/>
  <headerFooter>
    <oddFooter>&amp;LAnnexe A4 - DR 2018-2020 &amp;R&amp;A</oddFooter>
  </headerFooter>
  <ignoredErrors>
    <ignoredError sqref="I6 I7:I36"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workbookViewId="0">
      <selection activeCell="E9" sqref="E9"/>
    </sheetView>
  </sheetViews>
  <sheetFormatPr baseColWidth="10" defaultRowHeight="15" x14ac:dyDescent="0.25"/>
  <cols>
    <col min="1" max="1" width="29.42578125" customWidth="1"/>
    <col min="2" max="2" width="80.7109375" customWidth="1"/>
  </cols>
  <sheetData>
    <row r="1" spans="1:4" ht="49.5" customHeight="1" x14ac:dyDescent="0.3">
      <c r="A1" s="101" t="s">
        <v>139</v>
      </c>
      <c r="B1" s="3"/>
    </row>
    <row r="2" spans="1:4" ht="103.5" customHeight="1" thickBot="1" x14ac:dyDescent="0.3">
      <c r="A2" s="142" t="s">
        <v>111</v>
      </c>
      <c r="B2" s="142"/>
    </row>
    <row r="3" spans="1:4" ht="75.75" customHeight="1" thickBot="1" x14ac:dyDescent="0.3">
      <c r="A3" s="96" t="s">
        <v>6</v>
      </c>
      <c r="B3" s="106" t="s">
        <v>141</v>
      </c>
      <c r="C3" s="111"/>
      <c r="D3" s="105"/>
    </row>
    <row r="4" spans="1:4" ht="128.25" thickBot="1" x14ac:dyDescent="0.3">
      <c r="A4" s="75" t="s">
        <v>2</v>
      </c>
      <c r="B4" s="106" t="s">
        <v>147</v>
      </c>
    </row>
    <row r="5" spans="1:4" ht="29.25" customHeight="1" x14ac:dyDescent="0.25">
      <c r="A5" s="140" t="s">
        <v>1</v>
      </c>
      <c r="B5" s="107" t="s">
        <v>49</v>
      </c>
    </row>
    <row r="6" spans="1:4" x14ac:dyDescent="0.25">
      <c r="A6" s="140"/>
      <c r="B6" s="107" t="s">
        <v>105</v>
      </c>
    </row>
    <row r="7" spans="1:4" ht="21.75" customHeight="1" x14ac:dyDescent="0.25">
      <c r="A7" s="140"/>
      <c r="B7" s="107" t="s">
        <v>45</v>
      </c>
    </row>
    <row r="8" spans="1:4" ht="32.25" customHeight="1" thickBot="1" x14ac:dyDescent="0.3">
      <c r="A8" s="140"/>
      <c r="B8" s="108" t="s">
        <v>47</v>
      </c>
    </row>
    <row r="9" spans="1:4" ht="55.5" customHeight="1" thickBot="1" x14ac:dyDescent="0.3">
      <c r="A9" s="75" t="s">
        <v>5</v>
      </c>
      <c r="B9" s="109" t="s">
        <v>77</v>
      </c>
    </row>
    <row r="10" spans="1:4" ht="43.5" customHeight="1" x14ac:dyDescent="0.25">
      <c r="A10" s="141" t="s">
        <v>3</v>
      </c>
      <c r="B10" s="107" t="s">
        <v>143</v>
      </c>
    </row>
    <row r="11" spans="1:4" ht="45" customHeight="1" thickBot="1" x14ac:dyDescent="0.3">
      <c r="A11" s="140"/>
      <c r="B11" s="107" t="s">
        <v>79</v>
      </c>
    </row>
    <row r="12" spans="1:4" ht="33.75" customHeight="1" thickBot="1" x14ac:dyDescent="0.3">
      <c r="A12" s="75" t="s">
        <v>4</v>
      </c>
      <c r="B12" s="110" t="s">
        <v>44</v>
      </c>
    </row>
    <row r="15" spans="1:4" ht="18.75" x14ac:dyDescent="0.3">
      <c r="A15" s="89"/>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79" orientation="portrait" r:id="rId1"/>
  <headerFooter>
    <oddFooter xml:space="preserve">&amp;LAnnexe A4 - DRG 2018-2020 &amp;RPage&amp;P/&amp;N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showGridLines="0" topLeftCell="A7" workbookViewId="0">
      <selection activeCell="B11" sqref="B11"/>
    </sheetView>
  </sheetViews>
  <sheetFormatPr baseColWidth="10" defaultRowHeight="15" x14ac:dyDescent="0.25"/>
  <cols>
    <col min="1" max="1" width="27.28515625" customWidth="1"/>
    <col min="2" max="2" width="80.7109375" customWidth="1"/>
  </cols>
  <sheetData>
    <row r="1" spans="1:3" ht="59.25" customHeight="1" x14ac:dyDescent="0.25">
      <c r="A1" s="102" t="s">
        <v>139</v>
      </c>
      <c r="B1" s="3"/>
    </row>
    <row r="2" spans="1:3" ht="103.5" customHeight="1" thickBot="1" x14ac:dyDescent="0.3">
      <c r="A2" s="142" t="s">
        <v>95</v>
      </c>
      <c r="B2" s="142"/>
    </row>
    <row r="3" spans="1:3" ht="66" customHeight="1" thickBot="1" x14ac:dyDescent="0.3">
      <c r="A3" s="96" t="s">
        <v>6</v>
      </c>
      <c r="B3" s="73" t="s">
        <v>141</v>
      </c>
      <c r="C3" s="111"/>
    </row>
    <row r="4" spans="1:3" ht="179.25" thickBot="1" x14ac:dyDescent="0.3">
      <c r="A4" s="75" t="s">
        <v>2</v>
      </c>
      <c r="B4" s="5" t="s">
        <v>137</v>
      </c>
    </row>
    <row r="5" spans="1:3" ht="27.75" customHeight="1" x14ac:dyDescent="0.25">
      <c r="A5" s="140" t="s">
        <v>1</v>
      </c>
      <c r="B5" s="70" t="s">
        <v>46</v>
      </c>
    </row>
    <row r="6" spans="1:3" ht="22.5" customHeight="1" x14ac:dyDescent="0.25">
      <c r="A6" s="140"/>
      <c r="B6" s="70" t="s">
        <v>105</v>
      </c>
    </row>
    <row r="7" spans="1:3" x14ac:dyDescent="0.25">
      <c r="A7" s="140"/>
      <c r="B7" s="70" t="s">
        <v>108</v>
      </c>
    </row>
    <row r="8" spans="1:3" ht="32.25" customHeight="1" thickBot="1" x14ac:dyDescent="0.3">
      <c r="A8" s="140"/>
      <c r="B8" s="71" t="s">
        <v>47</v>
      </c>
    </row>
    <row r="9" spans="1:3" s="35" customFormat="1" ht="41.25" customHeight="1" thickBot="1" x14ac:dyDescent="0.3">
      <c r="A9" s="77" t="s">
        <v>5</v>
      </c>
      <c r="B9" s="69" t="s">
        <v>40</v>
      </c>
    </row>
    <row r="10" spans="1:3" ht="39" customHeight="1" x14ac:dyDescent="0.25">
      <c r="A10" s="141" t="s">
        <v>3</v>
      </c>
      <c r="B10" s="70" t="s">
        <v>144</v>
      </c>
    </row>
    <row r="11" spans="1:3" ht="43.5" customHeight="1" thickBot="1" x14ac:dyDescent="0.3">
      <c r="A11" s="140"/>
      <c r="B11" s="70" t="s">
        <v>79</v>
      </c>
    </row>
    <row r="12" spans="1:3" ht="37.5" customHeight="1" thickBot="1" x14ac:dyDescent="0.3">
      <c r="A12" s="75" t="s">
        <v>41</v>
      </c>
      <c r="B12" s="72" t="s">
        <v>48</v>
      </c>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80" orientation="portrait" r:id="rId1"/>
  <headerFooter>
    <oddFooter xml:space="preserve">&amp;LAnnexe A4 - DRG 2018-2020 &amp;RPage&amp;P/&amp;N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workbookViewId="0">
      <selection activeCell="B11" sqref="B11"/>
    </sheetView>
  </sheetViews>
  <sheetFormatPr baseColWidth="10" defaultRowHeight="15" x14ac:dyDescent="0.25"/>
  <cols>
    <col min="1" max="1" width="28.7109375" customWidth="1"/>
    <col min="2" max="2" width="80.7109375" customWidth="1"/>
  </cols>
  <sheetData>
    <row r="1" spans="1:2" ht="51.75" customHeight="1" x14ac:dyDescent="0.25">
      <c r="A1" s="102" t="s">
        <v>139</v>
      </c>
      <c r="B1" s="3"/>
    </row>
    <row r="2" spans="1:2" ht="103.5" customHeight="1" thickBot="1" x14ac:dyDescent="0.3">
      <c r="A2" s="142" t="s">
        <v>96</v>
      </c>
      <c r="B2" s="142"/>
    </row>
    <row r="3" spans="1:2" ht="179.25" thickBot="1" x14ac:dyDescent="0.3">
      <c r="A3" s="96" t="s">
        <v>6</v>
      </c>
      <c r="B3" s="69" t="s">
        <v>141</v>
      </c>
    </row>
    <row r="4" spans="1:2" ht="204.75" thickBot="1" x14ac:dyDescent="0.3">
      <c r="A4" s="75" t="s">
        <v>2</v>
      </c>
      <c r="B4" s="5" t="s">
        <v>138</v>
      </c>
    </row>
    <row r="5" spans="1:2" ht="29.25" customHeight="1" x14ac:dyDescent="0.25">
      <c r="A5" s="140" t="s">
        <v>1</v>
      </c>
      <c r="B5" s="70" t="s">
        <v>49</v>
      </c>
    </row>
    <row r="6" spans="1:2" x14ac:dyDescent="0.25">
      <c r="A6" s="140"/>
      <c r="B6" s="70" t="s">
        <v>105</v>
      </c>
    </row>
    <row r="7" spans="1:2" ht="21" customHeight="1" x14ac:dyDescent="0.25">
      <c r="A7" s="140"/>
      <c r="B7" s="70" t="s">
        <v>108</v>
      </c>
    </row>
    <row r="8" spans="1:2" ht="33" customHeight="1" thickBot="1" x14ac:dyDescent="0.3">
      <c r="A8" s="140"/>
      <c r="B8" s="71" t="s">
        <v>47</v>
      </c>
    </row>
    <row r="9" spans="1:2" ht="75" customHeight="1" thickBot="1" x14ac:dyDescent="0.3">
      <c r="A9" s="75" t="s">
        <v>5</v>
      </c>
      <c r="B9" s="69" t="s">
        <v>142</v>
      </c>
    </row>
    <row r="10" spans="1:2" ht="69" customHeight="1" x14ac:dyDescent="0.25">
      <c r="A10" s="141" t="s">
        <v>3</v>
      </c>
      <c r="B10" s="70" t="s">
        <v>145</v>
      </c>
    </row>
    <row r="11" spans="1:2" ht="45.75" customHeight="1" thickBot="1" x14ac:dyDescent="0.3">
      <c r="A11" s="140"/>
      <c r="B11" s="70" t="s">
        <v>79</v>
      </c>
    </row>
    <row r="12" spans="1:2" ht="55.5" customHeight="1" thickBot="1" x14ac:dyDescent="0.3">
      <c r="A12" s="75" t="s">
        <v>4</v>
      </c>
      <c r="B12" s="72" t="s">
        <v>48</v>
      </c>
    </row>
    <row r="15" spans="1:2" ht="18.75" x14ac:dyDescent="0.3">
      <c r="A15" s="89"/>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79" orientation="portrait" r:id="rId1"/>
  <headerFooter>
    <oddFooter xml:space="preserve">&amp;LAnnexe A4 - DRG 2018-2020 &amp;RPage&amp;P/&amp;N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topLeftCell="A4" workbookViewId="0">
      <selection activeCell="B9" sqref="B9"/>
    </sheetView>
  </sheetViews>
  <sheetFormatPr baseColWidth="10" defaultRowHeight="15" x14ac:dyDescent="0.25"/>
  <cols>
    <col min="1" max="1" width="29.28515625" customWidth="1"/>
    <col min="2" max="2" width="80.7109375" customWidth="1"/>
  </cols>
  <sheetData>
    <row r="1" spans="1:2" ht="67.5" customHeight="1" x14ac:dyDescent="0.25">
      <c r="A1" s="102" t="s">
        <v>139</v>
      </c>
      <c r="B1" s="3"/>
    </row>
    <row r="2" spans="1:2" ht="44.25" customHeight="1" thickBot="1" x14ac:dyDescent="0.3">
      <c r="A2" s="142" t="s">
        <v>106</v>
      </c>
      <c r="B2" s="142"/>
    </row>
    <row r="3" spans="1:2" ht="183.75" customHeight="1" thickBot="1" x14ac:dyDescent="0.3">
      <c r="A3" s="100" t="s">
        <v>6</v>
      </c>
      <c r="B3" s="122" t="s">
        <v>141</v>
      </c>
    </row>
    <row r="4" spans="1:2" ht="150" customHeight="1" thickBot="1" x14ac:dyDescent="0.3">
      <c r="A4" s="75" t="s">
        <v>2</v>
      </c>
      <c r="B4" s="5" t="s">
        <v>148</v>
      </c>
    </row>
    <row r="5" spans="1:2" ht="25.5" customHeight="1" x14ac:dyDescent="0.25">
      <c r="A5" s="140" t="s">
        <v>1</v>
      </c>
      <c r="B5" s="70" t="s">
        <v>49</v>
      </c>
    </row>
    <row r="6" spans="1:2" x14ac:dyDescent="0.25">
      <c r="A6" s="140"/>
      <c r="B6" s="70" t="s">
        <v>105</v>
      </c>
    </row>
    <row r="7" spans="1:2" ht="20.25" customHeight="1" x14ac:dyDescent="0.25">
      <c r="A7" s="140"/>
      <c r="B7" s="70" t="s">
        <v>42</v>
      </c>
    </row>
    <row r="8" spans="1:2" ht="24.75" customHeight="1" thickBot="1" x14ac:dyDescent="0.3">
      <c r="A8" s="140"/>
      <c r="B8" s="71" t="s">
        <v>47</v>
      </c>
    </row>
    <row r="9" spans="1:2" ht="111.75" customHeight="1" thickBot="1" x14ac:dyDescent="0.3">
      <c r="A9" s="75" t="s">
        <v>5</v>
      </c>
      <c r="B9" s="5" t="s">
        <v>146</v>
      </c>
    </row>
    <row r="10" spans="1:2" ht="38.25" customHeight="1" x14ac:dyDescent="0.25">
      <c r="A10" s="141" t="s">
        <v>3</v>
      </c>
      <c r="B10" s="74" t="s">
        <v>107</v>
      </c>
    </row>
    <row r="11" spans="1:2" ht="24.75" customHeight="1" x14ac:dyDescent="0.25">
      <c r="A11" s="140"/>
      <c r="B11" s="70" t="s">
        <v>70</v>
      </c>
    </row>
    <row r="12" spans="1:2" ht="36.75" customHeight="1" thickBot="1" x14ac:dyDescent="0.3">
      <c r="A12" s="76"/>
      <c r="B12" s="70" t="s">
        <v>78</v>
      </c>
    </row>
    <row r="13" spans="1:2" ht="46.5" customHeight="1" thickBot="1" x14ac:dyDescent="0.3">
      <c r="A13" s="75" t="s">
        <v>4</v>
      </c>
      <c r="B13" s="69" t="s">
        <v>100</v>
      </c>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79" orientation="portrait" r:id="rId1"/>
  <headerFooter>
    <oddFooter xml:space="preserve">&amp;LAnnexe A4 - DRG 2018-2020 &amp;RPage&amp;P/&amp;N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23"/>
  <sheetViews>
    <sheetView showGridLines="0" workbookViewId="0"/>
  </sheetViews>
  <sheetFormatPr baseColWidth="10" defaultRowHeight="15" x14ac:dyDescent="0.25"/>
  <cols>
    <col min="1" max="1" width="36.7109375" customWidth="1"/>
    <col min="2" max="2" width="80.7109375" customWidth="1"/>
  </cols>
  <sheetData>
    <row r="1" spans="1:2" ht="67.5" customHeight="1" x14ac:dyDescent="0.25">
      <c r="A1" s="102" t="s">
        <v>140</v>
      </c>
      <c r="B1" s="3"/>
    </row>
    <row r="2" spans="1:2" ht="67.5" customHeight="1" thickBot="1" x14ac:dyDescent="0.3">
      <c r="A2" s="142" t="s">
        <v>109</v>
      </c>
      <c r="B2" s="142"/>
    </row>
    <row r="3" spans="1:2" ht="65.25" customHeight="1" thickBot="1" x14ac:dyDescent="0.3">
      <c r="A3" s="96" t="s">
        <v>6</v>
      </c>
      <c r="B3" s="69" t="s">
        <v>103</v>
      </c>
    </row>
    <row r="4" spans="1:2" ht="41.25" customHeight="1" thickBot="1" x14ac:dyDescent="0.3">
      <c r="A4" s="75" t="s">
        <v>2</v>
      </c>
      <c r="B4" s="5" t="s">
        <v>104</v>
      </c>
    </row>
    <row r="5" spans="1:2" ht="25.5" customHeight="1" x14ac:dyDescent="0.25">
      <c r="A5" s="140" t="s">
        <v>1</v>
      </c>
      <c r="B5" s="70" t="s">
        <v>49</v>
      </c>
    </row>
    <row r="6" spans="1:2" x14ac:dyDescent="0.25">
      <c r="A6" s="140"/>
      <c r="B6" s="70" t="s">
        <v>105</v>
      </c>
    </row>
    <row r="7" spans="1:2" x14ac:dyDescent="0.25">
      <c r="A7" s="140"/>
      <c r="B7" s="70" t="s">
        <v>42</v>
      </c>
    </row>
    <row r="8" spans="1:2" ht="20.25" customHeight="1" thickBot="1" x14ac:dyDescent="0.3">
      <c r="A8" s="140"/>
      <c r="B8" s="71" t="s">
        <v>101</v>
      </c>
    </row>
    <row r="9" spans="1:2" ht="32.25" customHeight="1" thickBot="1" x14ac:dyDescent="0.3">
      <c r="A9" s="75" t="s">
        <v>5</v>
      </c>
      <c r="B9" s="69" t="s">
        <v>102</v>
      </c>
    </row>
    <row r="10" spans="1:2" ht="15" customHeight="1" x14ac:dyDescent="0.25">
      <c r="A10" s="141" t="s">
        <v>3</v>
      </c>
      <c r="B10" s="74" t="s">
        <v>86</v>
      </c>
    </row>
    <row r="11" spans="1:2" ht="26.25" customHeight="1" x14ac:dyDescent="0.25">
      <c r="A11" s="140"/>
      <c r="B11" s="70" t="s">
        <v>133</v>
      </c>
    </row>
    <row r="12" spans="1:2" ht="12.75" customHeight="1" thickBot="1" x14ac:dyDescent="0.3">
      <c r="A12" s="76"/>
      <c r="B12" s="70" t="s">
        <v>86</v>
      </c>
    </row>
    <row r="13" spans="1:2" ht="33" customHeight="1" thickBot="1" x14ac:dyDescent="0.3">
      <c r="A13" s="75" t="s">
        <v>4</v>
      </c>
      <c r="B13" s="123" t="s">
        <v>48</v>
      </c>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74" orientation="portrait" r:id="rId1"/>
  <headerFooter>
    <oddFooter xml:space="preserve">&amp;LAnnexe A4 - DRG 2018-2020 &amp;RPage&amp;P/&amp;N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1"/>
  <sheetViews>
    <sheetView showGridLines="0" workbookViewId="0"/>
  </sheetViews>
  <sheetFormatPr baseColWidth="10" defaultRowHeight="15" x14ac:dyDescent="0.25"/>
  <cols>
    <col min="1" max="1" width="30.28515625" customWidth="1"/>
    <col min="2" max="2" width="13.140625" customWidth="1"/>
    <col min="3" max="4" width="11.85546875" customWidth="1"/>
    <col min="6" max="6" width="11.42578125" style="7"/>
  </cols>
  <sheetData>
    <row r="1" spans="1:11" ht="37.5" x14ac:dyDescent="0.3">
      <c r="A1" s="102" t="s">
        <v>139</v>
      </c>
      <c r="B1" s="144" t="s">
        <v>112</v>
      </c>
      <c r="C1" s="144"/>
      <c r="D1" s="144"/>
      <c r="E1" s="144"/>
      <c r="F1" s="144"/>
      <c r="G1" s="144"/>
      <c r="H1" s="144"/>
      <c r="I1" s="144"/>
      <c r="J1" s="144"/>
      <c r="K1" s="144"/>
    </row>
    <row r="2" spans="1:11" x14ac:dyDescent="0.25">
      <c r="A2" s="95"/>
      <c r="F2" s="13"/>
      <c r="G2" s="13"/>
      <c r="H2" s="13"/>
      <c r="I2" s="13"/>
    </row>
    <row r="3" spans="1:11" x14ac:dyDescent="0.25">
      <c r="F3" s="13"/>
      <c r="G3" s="13"/>
      <c r="H3" s="13"/>
      <c r="I3" s="13"/>
    </row>
    <row r="4" spans="1:11" ht="15.75" customHeight="1" x14ac:dyDescent="0.25">
      <c r="E4" s="143" t="s">
        <v>55</v>
      </c>
      <c r="F4" s="143"/>
      <c r="G4" s="143"/>
      <c r="H4" s="143"/>
      <c r="I4" s="143"/>
      <c r="J4" s="143"/>
      <c r="K4" s="143"/>
    </row>
    <row r="5" spans="1:11" s="67" customFormat="1" ht="76.5" customHeight="1" x14ac:dyDescent="0.25">
      <c r="A5" s="68" t="s">
        <v>38</v>
      </c>
      <c r="B5" s="23" t="s">
        <v>53</v>
      </c>
      <c r="C5" s="14" t="s">
        <v>136</v>
      </c>
      <c r="D5" s="14" t="s">
        <v>76</v>
      </c>
      <c r="E5" s="78">
        <v>2105</v>
      </c>
      <c r="F5" s="78">
        <v>2016</v>
      </c>
      <c r="G5" s="78">
        <v>2017</v>
      </c>
      <c r="H5" s="78" t="s">
        <v>69</v>
      </c>
      <c r="I5" s="113" t="s">
        <v>8</v>
      </c>
      <c r="J5" s="113" t="s">
        <v>9</v>
      </c>
      <c r="K5" s="113" t="s">
        <v>10</v>
      </c>
    </row>
    <row r="6" spans="1:11" x14ac:dyDescent="0.25">
      <c r="A6" s="8" t="s">
        <v>113</v>
      </c>
      <c r="B6" s="9">
        <f>VLOOKUP(A:A,'[1]Par PG'!$S$2:$W$59,5,FALSE)</f>
        <v>1</v>
      </c>
      <c r="C6" s="61">
        <f>VLOOKUP($A:$A,'[2]recap 2017 sans doublon'!$K$7:$M$57,3,FALSE)</f>
        <v>1</v>
      </c>
      <c r="D6" s="62">
        <f>+C6/B6</f>
        <v>1</v>
      </c>
      <c r="E6" s="79">
        <f>VLOOKUP($A:$A,'[2]Recap 2015 sans doublon'!$K$11:$L$61,2,FALSE)</f>
        <v>0.86821000633312218</v>
      </c>
      <c r="F6" s="80">
        <f>VLOOKUP($A:$A,'[2]Recap 2016 sans doublon'!$M$6:$N$56,2,FALSE)</f>
        <v>0.88359999999999994</v>
      </c>
      <c r="G6" s="79">
        <f>VLOOKUP($A:$A,'[2]recap 2017 sans doublon'!$K$7:$M$57,2,FALSE)</f>
        <v>0.88690000000000002</v>
      </c>
      <c r="H6" s="80">
        <f>AVERAGE(E6:G6)</f>
        <v>0.87957000211104075</v>
      </c>
      <c r="I6" s="114">
        <v>0.9</v>
      </c>
      <c r="J6" s="114">
        <v>0.9</v>
      </c>
      <c r="K6" s="115">
        <v>0.9</v>
      </c>
    </row>
    <row r="7" spans="1:11" x14ac:dyDescent="0.25">
      <c r="A7" s="4" t="s">
        <v>114</v>
      </c>
      <c r="B7" s="9">
        <f>VLOOKUP(A:A,'[1]Par PG'!$S$2:$W$59,5,FALSE)</f>
        <v>1</v>
      </c>
      <c r="C7" s="61">
        <f>VLOOKUP($A:$A,'[2]recap 2017 sans doublon'!$K$7:$M$57,3,FALSE)</f>
        <v>1</v>
      </c>
      <c r="D7" s="62">
        <f t="shared" ref="D7:D60" si="0">+C7/B7</f>
        <v>1</v>
      </c>
      <c r="E7" s="79">
        <f>VLOOKUP($A:$A,'[2]Recap 2015 sans doublon'!$K$11:$L$61,2,FALSE)</f>
        <v>0.97969843330349149</v>
      </c>
      <c r="F7" s="80">
        <f>VLOOKUP($A:$A,'[2]Recap 2016 sans doublon'!$M$6:$N$56,2,FALSE)</f>
        <v>0.97109999999999996</v>
      </c>
      <c r="G7" s="79">
        <f>VLOOKUP($A:$A,'[2]recap 2017 sans doublon'!$K$7:$M$57,2,FALSE)</f>
        <v>0.93859999999999999</v>
      </c>
      <c r="H7" s="80">
        <f t="shared" ref="H7:H59" si="1">AVERAGE(E7:G7)</f>
        <v>0.96313281110116389</v>
      </c>
      <c r="I7" s="114">
        <v>0.9</v>
      </c>
      <c r="J7" s="114">
        <v>0.9</v>
      </c>
      <c r="K7" s="115">
        <v>0.9</v>
      </c>
    </row>
    <row r="8" spans="1:11" x14ac:dyDescent="0.25">
      <c r="A8" s="4" t="s">
        <v>115</v>
      </c>
      <c r="B8" s="9">
        <f>VLOOKUP(A:A,'[1]Par PG'!$S$2:$W$59,5,FALSE)</f>
        <v>1</v>
      </c>
      <c r="C8" s="61">
        <f>VLOOKUP($A:$A,'[2]recap 2017 sans doublon'!$K$7:$M$57,3,FALSE)</f>
        <v>1</v>
      </c>
      <c r="D8" s="62">
        <f t="shared" si="0"/>
        <v>1</v>
      </c>
      <c r="E8" s="79">
        <f>VLOOKUP($A:$A,'[2]Recap 2015 sans doublon'!$K$11:$L$61,2,FALSE)</f>
        <v>0.97935209937018897</v>
      </c>
      <c r="F8" s="80">
        <f>VLOOKUP($A:$A,'[2]Recap 2016 sans doublon'!$M$6:$N$56,2,FALSE)</f>
        <v>0.96740000000000004</v>
      </c>
      <c r="G8" s="79">
        <f>VLOOKUP($A:$A,'[2]recap 2017 sans doublon'!$K$7:$M$57,2,FALSE)</f>
        <v>0.95950000000000002</v>
      </c>
      <c r="H8" s="80">
        <f t="shared" si="1"/>
        <v>0.9687506997900629</v>
      </c>
      <c r="I8" s="114">
        <v>0.9</v>
      </c>
      <c r="J8" s="114">
        <v>0.9</v>
      </c>
      <c r="K8" s="115">
        <v>0.9</v>
      </c>
    </row>
    <row r="9" spans="1:11" x14ac:dyDescent="0.25">
      <c r="A9" s="4" t="s">
        <v>116</v>
      </c>
      <c r="B9" s="9">
        <f>VLOOKUP(A:A,'[1]Par PG'!$S$2:$W$59,5,FALSE)</f>
        <v>1</v>
      </c>
      <c r="C9" s="61">
        <f>VLOOKUP($A:$A,'[2]recap 2017 sans doublon'!$K$7:$M$57,3,FALSE)</f>
        <v>1</v>
      </c>
      <c r="D9" s="62">
        <f t="shared" si="0"/>
        <v>1</v>
      </c>
      <c r="E9" s="79">
        <f>VLOOKUP($A:$A,'[2]Recap 2015 sans doublon'!$K$11:$L$61,2,FALSE)</f>
        <v>0.92270093167701861</v>
      </c>
      <c r="F9" s="80">
        <f>VLOOKUP($A:$A,'[2]Recap 2016 sans doublon'!$M$6:$N$56,2,FALSE)</f>
        <v>0.94082967479674795</v>
      </c>
      <c r="G9" s="79">
        <f>VLOOKUP($A:$A,'[2]recap 2017 sans doublon'!$K$7:$M$57,2,FALSE)</f>
        <v>0.95450000000000002</v>
      </c>
      <c r="H9" s="80">
        <f t="shared" si="1"/>
        <v>0.93934353549125549</v>
      </c>
      <c r="I9" s="114">
        <v>0.9</v>
      </c>
      <c r="J9" s="114">
        <v>0.9</v>
      </c>
      <c r="K9" s="115">
        <v>0.9</v>
      </c>
    </row>
    <row r="10" spans="1:11" x14ac:dyDescent="0.25">
      <c r="A10" s="4" t="s">
        <v>117</v>
      </c>
      <c r="B10" s="9">
        <f>VLOOKUP(A:A,'[1]Par PG'!$S$2:$W$59,5,FALSE)</f>
        <v>1</v>
      </c>
      <c r="C10" s="61">
        <f>VLOOKUP($A:$A,'[2]recap 2017 sans doublon'!$K$7:$M$57,3,FALSE)</f>
        <v>1</v>
      </c>
      <c r="D10" s="62">
        <f t="shared" si="0"/>
        <v>1</v>
      </c>
      <c r="E10" s="79">
        <f>VLOOKUP($A:$A,'[2]Recap 2015 sans doublon'!$K$11:$L$61,2,FALSE)</f>
        <v>0.91154317697228149</v>
      </c>
      <c r="F10" s="80">
        <f>VLOOKUP($A:$A,'[2]Recap 2016 sans doublon'!$M$6:$N$56,2,FALSE)</f>
        <v>0.92559999999999998</v>
      </c>
      <c r="G10" s="79">
        <f>VLOOKUP($A:$A,'[2]recap 2017 sans doublon'!$K$7:$M$57,2,FALSE)</f>
        <v>0.93240000000000001</v>
      </c>
      <c r="H10" s="80">
        <f t="shared" si="1"/>
        <v>0.92318105899076042</v>
      </c>
      <c r="I10" s="114">
        <v>0.9</v>
      </c>
      <c r="J10" s="114">
        <v>0.9</v>
      </c>
      <c r="K10" s="115">
        <v>0.9</v>
      </c>
    </row>
    <row r="11" spans="1:11" x14ac:dyDescent="0.25">
      <c r="A11" s="4" t="s">
        <v>118</v>
      </c>
      <c r="B11" s="9">
        <f>VLOOKUP(A:A,'[1]Par PG'!$S$2:$W$59,5,FALSE)</f>
        <v>1</v>
      </c>
      <c r="C11" s="61">
        <f>VLOOKUP($A:$A,'[2]recap 2017 sans doublon'!$K$7:$M$57,3,FALSE)</f>
        <v>1</v>
      </c>
      <c r="D11" s="62">
        <f t="shared" si="0"/>
        <v>1</v>
      </c>
      <c r="E11" s="79">
        <f>VLOOKUP($A:$A,'[2]Recap 2015 sans doublon'!$K$11:$L$61,2,FALSE)</f>
        <v>0.94315032206119165</v>
      </c>
      <c r="F11" s="80">
        <f>VLOOKUP($A:$A,'[2]Recap 2016 sans doublon'!$M$6:$N$56,2,FALSE)</f>
        <v>0.93810000000000004</v>
      </c>
      <c r="G11" s="79">
        <f>VLOOKUP($A:$A,'[2]recap 2017 sans doublon'!$K$7:$M$57,2,FALSE)</f>
        <v>0.93420000000000003</v>
      </c>
      <c r="H11" s="80">
        <f t="shared" si="1"/>
        <v>0.93848344068706391</v>
      </c>
      <c r="I11" s="114">
        <v>0.9</v>
      </c>
      <c r="J11" s="114">
        <v>0.9</v>
      </c>
      <c r="K11" s="115">
        <v>0.9</v>
      </c>
    </row>
    <row r="12" spans="1:11" x14ac:dyDescent="0.25">
      <c r="A12" s="4" t="s">
        <v>119</v>
      </c>
      <c r="B12" s="9">
        <f>VLOOKUP(A:A,'[1]Par PG'!$S$2:$W$59,5,FALSE)</f>
        <v>1</v>
      </c>
      <c r="C12" s="61">
        <f>VLOOKUP($A:$A,'[2]recap 2017 sans doublon'!$K$7:$M$57,3,FALSE)</f>
        <v>1</v>
      </c>
      <c r="D12" s="62">
        <f t="shared" si="0"/>
        <v>1</v>
      </c>
      <c r="E12" s="79">
        <f>VLOOKUP($A:$A,'[2]Recap 2015 sans doublon'!$K$11:$L$61,2,FALSE)</f>
        <v>0.76764556750472313</v>
      </c>
      <c r="F12" s="80">
        <f>VLOOKUP($A:$A,'[2]Recap 2016 sans doublon'!$M$6:$N$56,2,FALSE)</f>
        <v>0.89170000000000005</v>
      </c>
      <c r="G12" s="79">
        <f>VLOOKUP($A:$A,'[2]recap 2017 sans doublon'!$K$7:$M$57,2,FALSE)</f>
        <v>0.87359999999999993</v>
      </c>
      <c r="H12" s="80">
        <f t="shared" si="1"/>
        <v>0.844315189168241</v>
      </c>
      <c r="I12" s="114">
        <v>0.9</v>
      </c>
      <c r="J12" s="114">
        <v>0.9</v>
      </c>
      <c r="K12" s="115">
        <v>0.9</v>
      </c>
    </row>
    <row r="13" spans="1:11" x14ac:dyDescent="0.25">
      <c r="A13" s="4" t="s">
        <v>120</v>
      </c>
      <c r="B13" s="9">
        <f>VLOOKUP(A:A,'[1]Par PG'!$S$2:$W$59,5,FALSE)</f>
        <v>1</v>
      </c>
      <c r="C13" s="61">
        <f>VLOOKUP($A:$A,'[2]recap 2017 sans doublon'!$K$7:$M$57,3,FALSE)</f>
        <v>1</v>
      </c>
      <c r="D13" s="62">
        <f t="shared" si="0"/>
        <v>1</v>
      </c>
      <c r="E13" s="79">
        <f>VLOOKUP($A:$A,'[2]Recap 2015 sans doublon'!$K$11:$L$61,2,FALSE)</f>
        <v>0.88949777156414167</v>
      </c>
      <c r="F13" s="80">
        <f>VLOOKUP($A:$A,'[2]Recap 2016 sans doublon'!$M$6:$N$56,2,FALSE)</f>
        <v>0.89449999999999996</v>
      </c>
      <c r="G13" s="79">
        <f>VLOOKUP($A:$A,'[2]recap 2017 sans doublon'!$K$7:$M$57,2,FALSE)</f>
        <v>0.89959999999999996</v>
      </c>
      <c r="H13" s="80">
        <f t="shared" si="1"/>
        <v>0.89453259052138057</v>
      </c>
      <c r="I13" s="114">
        <v>0.9</v>
      </c>
      <c r="J13" s="114">
        <v>0.9</v>
      </c>
      <c r="K13" s="115">
        <v>0.9</v>
      </c>
    </row>
    <row r="14" spans="1:11" x14ac:dyDescent="0.25">
      <c r="A14" s="4" t="s">
        <v>121</v>
      </c>
      <c r="B14" s="9">
        <f>VLOOKUP(A:A,'[1]Par PG'!$S$2:$W$59,5,FALSE)</f>
        <v>1</v>
      </c>
      <c r="C14" s="61">
        <f>VLOOKUP($A:$A,'[2]recap 2017 sans doublon'!$K$7:$M$57,3,FALSE)</f>
        <v>1</v>
      </c>
      <c r="D14" s="62">
        <f t="shared" si="0"/>
        <v>1</v>
      </c>
      <c r="E14" s="79">
        <f>VLOOKUP($A:$A,'[2]Recap 2015 sans doublon'!$K$11:$L$61,2,FALSE)</f>
        <v>0.92327180712423984</v>
      </c>
      <c r="F14" s="80">
        <f>VLOOKUP($A:$A,'[2]Recap 2016 sans doublon'!$M$6:$N$56,2,FALSE)</f>
        <v>0.91169999999999995</v>
      </c>
      <c r="G14" s="79">
        <f>VLOOKUP($A:$A,'[2]recap 2017 sans doublon'!$K$7:$M$57,2,FALSE)</f>
        <v>0.91300000000000003</v>
      </c>
      <c r="H14" s="80">
        <f t="shared" si="1"/>
        <v>0.91599060237474672</v>
      </c>
      <c r="I14" s="114">
        <v>0.9</v>
      </c>
      <c r="J14" s="114">
        <v>0.9</v>
      </c>
      <c r="K14" s="115">
        <v>0.9</v>
      </c>
    </row>
    <row r="15" spans="1:11" x14ac:dyDescent="0.25">
      <c r="A15" s="4" t="s">
        <v>122</v>
      </c>
      <c r="B15" s="9">
        <f>VLOOKUP(A:A,'[1]Par PG'!$S$2:$W$59,5,FALSE)</f>
        <v>1</v>
      </c>
      <c r="C15" s="61">
        <f>VLOOKUP($A:$A,'[2]recap 2017 sans doublon'!$K$7:$M$57,3,FALSE)</f>
        <v>1</v>
      </c>
      <c r="D15" s="62">
        <f t="shared" si="0"/>
        <v>1</v>
      </c>
      <c r="E15" s="79">
        <f>VLOOKUP($A:$A,'[2]Recap 2015 sans doublon'!$K$11:$L$61,2,FALSE)</f>
        <v>0.95194379622021363</v>
      </c>
      <c r="F15" s="80">
        <f>VLOOKUP($A:$A,'[2]Recap 2016 sans doublon'!$M$6:$N$56,2,FALSE)</f>
        <v>0.94669999999999999</v>
      </c>
      <c r="G15" s="79">
        <f>VLOOKUP($A:$A,'[2]recap 2017 sans doublon'!$K$7:$M$57,2,FALSE)</f>
        <v>0.93620000000000003</v>
      </c>
      <c r="H15" s="80">
        <f t="shared" si="1"/>
        <v>0.94494793207340455</v>
      </c>
      <c r="I15" s="114">
        <v>0.9</v>
      </c>
      <c r="J15" s="114">
        <v>0.9</v>
      </c>
      <c r="K15" s="115">
        <v>0.9</v>
      </c>
    </row>
    <row r="16" spans="1:11" x14ac:dyDescent="0.25">
      <c r="A16" s="4" t="s">
        <v>123</v>
      </c>
      <c r="B16" s="9">
        <f>VLOOKUP(A:A,'[1]Par PG'!$S$2:$W$59,5,FALSE)</f>
        <v>1</v>
      </c>
      <c r="C16" s="61">
        <f>VLOOKUP($A:$A,'[2]recap 2017 sans doublon'!$K$7:$M$57,3,FALSE)</f>
        <v>1</v>
      </c>
      <c r="D16" s="62">
        <f t="shared" si="0"/>
        <v>1</v>
      </c>
      <c r="E16" s="79">
        <v>0.85499999999999998</v>
      </c>
      <c r="F16" s="80">
        <v>0.91900000000000004</v>
      </c>
      <c r="G16" s="79">
        <v>0.93700000000000006</v>
      </c>
      <c r="H16" s="80">
        <f t="shared" si="1"/>
        <v>0.90366666666666673</v>
      </c>
      <c r="I16" s="114">
        <v>0.9</v>
      </c>
      <c r="J16" s="114">
        <v>0.9</v>
      </c>
      <c r="K16" s="115">
        <v>0.9</v>
      </c>
    </row>
    <row r="17" spans="1:11" x14ac:dyDescent="0.25">
      <c r="A17" s="4" t="s">
        <v>124</v>
      </c>
      <c r="B17" s="9">
        <f>VLOOKUP(A:A,'[1]Par PG'!$S$2:$W$59,5,FALSE)</f>
        <v>1</v>
      </c>
      <c r="C17" s="61">
        <f>VLOOKUP($A:$A,'[2]recap 2017 sans doublon'!$K$7:$M$57,3,FALSE)</f>
        <v>1</v>
      </c>
      <c r="D17" s="62">
        <f t="shared" si="0"/>
        <v>1</v>
      </c>
      <c r="E17" s="79">
        <f>VLOOKUP($A:$A,'[2]Recap 2015 sans doublon'!$K$11:$L$61,2,FALSE)</f>
        <v>0.90214120206252013</v>
      </c>
      <c r="F17" s="80">
        <f>VLOOKUP($A:$A,'[2]Recap 2016 sans doublon'!$M$6:$N$56,2,FALSE)</f>
        <v>0.92810000000000004</v>
      </c>
      <c r="G17" s="79">
        <f>VLOOKUP($A:$A,'[2]recap 2017 sans doublon'!$K$7:$M$57,2,FALSE)</f>
        <v>0.93410000000000004</v>
      </c>
      <c r="H17" s="80">
        <f t="shared" si="1"/>
        <v>0.92144706735417337</v>
      </c>
      <c r="I17" s="114">
        <v>0.9</v>
      </c>
      <c r="J17" s="114">
        <v>0.9</v>
      </c>
      <c r="K17" s="115">
        <v>0.9</v>
      </c>
    </row>
    <row r="18" spans="1:11" x14ac:dyDescent="0.25">
      <c r="A18" s="4" t="s">
        <v>125</v>
      </c>
      <c r="B18" s="9">
        <f>VLOOKUP(A:A,'[1]Par PG'!$S$2:$W$59,5,FALSE)</f>
        <v>1</v>
      </c>
      <c r="C18" s="61">
        <v>1</v>
      </c>
      <c r="D18" s="62">
        <f t="shared" si="0"/>
        <v>1</v>
      </c>
      <c r="E18" s="79">
        <v>0.9466</v>
      </c>
      <c r="F18" s="80">
        <v>0.95084999999999997</v>
      </c>
      <c r="G18" s="79">
        <v>0.95894999999999997</v>
      </c>
      <c r="H18" s="80">
        <f t="shared" si="1"/>
        <v>0.95213333333333328</v>
      </c>
      <c r="I18" s="114">
        <v>0.9</v>
      </c>
      <c r="J18" s="114">
        <v>0.9</v>
      </c>
      <c r="K18" s="115">
        <v>0.9</v>
      </c>
    </row>
    <row r="19" spans="1:11" x14ac:dyDescent="0.25">
      <c r="A19" s="4" t="s">
        <v>126</v>
      </c>
      <c r="B19" s="9">
        <f>VLOOKUP(A:A,'[1]Par PG'!$S$2:$W$59,5,FALSE)</f>
        <v>1</v>
      </c>
      <c r="C19" s="61">
        <f>VLOOKUP($A:$A,'[2]recap 2017 sans doublon'!$K$7:$M$57,3,FALSE)</f>
        <v>1</v>
      </c>
      <c r="D19" s="62">
        <f t="shared" si="0"/>
        <v>1</v>
      </c>
      <c r="E19" s="79">
        <f>VLOOKUP($A:$A,'[2]Recap 2015 sans doublon'!$K$11:$L$61,2,FALSE)</f>
        <v>0.90720531981699115</v>
      </c>
      <c r="F19" s="80">
        <f>VLOOKUP($A:$A,'[2]Recap 2016 sans doublon'!$M$6:$N$56,2,FALSE)</f>
        <v>0.93659999999999999</v>
      </c>
      <c r="G19" s="79">
        <f>VLOOKUP($A:$A,'[2]recap 2017 sans doublon'!$K$7:$M$57,2,FALSE)</f>
        <v>0.94230000000000003</v>
      </c>
      <c r="H19" s="80">
        <f t="shared" si="1"/>
        <v>0.92870177327233039</v>
      </c>
      <c r="I19" s="114">
        <v>0.9</v>
      </c>
      <c r="J19" s="114">
        <v>0.9</v>
      </c>
      <c r="K19" s="115">
        <v>0.9</v>
      </c>
    </row>
    <row r="20" spans="1:11" x14ac:dyDescent="0.25">
      <c r="A20" s="4" t="s">
        <v>127</v>
      </c>
      <c r="B20" s="9">
        <f>VLOOKUP(A:A,'[1]Par PG'!$S$2:$W$59,5,FALSE)</f>
        <v>1</v>
      </c>
      <c r="C20" s="61">
        <f>VLOOKUP($A:$A,'[2]recap 2017 sans doublon'!$K$7:$M$57,3,FALSE)</f>
        <v>1</v>
      </c>
      <c r="D20" s="62">
        <f t="shared" si="0"/>
        <v>1</v>
      </c>
      <c r="E20" s="79">
        <v>0.82800000000000007</v>
      </c>
      <c r="F20" s="80">
        <v>0.85699999999999998</v>
      </c>
      <c r="G20" s="79">
        <v>0.88500000000000001</v>
      </c>
      <c r="H20" s="80">
        <f t="shared" si="1"/>
        <v>0.8566666666666668</v>
      </c>
      <c r="I20" s="114">
        <v>0.9</v>
      </c>
      <c r="J20" s="114">
        <v>0.9</v>
      </c>
      <c r="K20" s="115">
        <v>0.9</v>
      </c>
    </row>
    <row r="21" spans="1:11" x14ac:dyDescent="0.25">
      <c r="A21" s="4" t="s">
        <v>128</v>
      </c>
      <c r="B21" s="9">
        <f>VLOOKUP(A:A,'[1]Par PG'!$S$2:$W$59,5,FALSE)</f>
        <v>1</v>
      </c>
      <c r="C21" s="61">
        <f>VLOOKUP($A:$A,'[2]recap 2017 sans doublon'!$K$7:$M$57,3,FALSE)</f>
        <v>1</v>
      </c>
      <c r="D21" s="62">
        <f t="shared" si="0"/>
        <v>1</v>
      </c>
      <c r="E21" s="79">
        <f>VLOOKUP($A:$A,'[2]Recap 2015 sans doublon'!$K$11:$L$61,2,FALSE)</f>
        <v>0.91702296819787987</v>
      </c>
      <c r="F21" s="80">
        <f>VLOOKUP($A:$A,'[2]Recap 2016 sans doublon'!$M$6:$N$56,2,FALSE)</f>
        <v>0.95350000000000001</v>
      </c>
      <c r="G21" s="79">
        <f>VLOOKUP($A:$A,'[2]recap 2017 sans doublon'!$K$7:$M$57,2,FALSE)</f>
        <v>0.95269999999999999</v>
      </c>
      <c r="H21" s="80">
        <f t="shared" si="1"/>
        <v>0.9410743227326267</v>
      </c>
      <c r="I21" s="114">
        <v>0.9</v>
      </c>
      <c r="J21" s="114">
        <v>0.9</v>
      </c>
      <c r="K21" s="115">
        <v>0.9</v>
      </c>
    </row>
    <row r="22" spans="1:11" x14ac:dyDescent="0.25">
      <c r="A22" s="4" t="s">
        <v>129</v>
      </c>
      <c r="B22" s="9">
        <f>VLOOKUP(A:A,'[1]Par PG'!$S$2:$W$59,5,FALSE)</f>
        <v>1</v>
      </c>
      <c r="C22" s="61">
        <f>VLOOKUP($A:$A,'[2]recap 2017 sans doublon'!$K$7:$M$57,3,FALSE)</f>
        <v>1</v>
      </c>
      <c r="D22" s="62">
        <f t="shared" si="0"/>
        <v>1</v>
      </c>
      <c r="E22" s="79">
        <f>VLOOKUP($A:$A,'[2]Recap 2015 sans doublon'!$K$11:$L$61,2,FALSE)</f>
        <v>0.94651653764954258</v>
      </c>
      <c r="F22" s="80">
        <f>VLOOKUP($A:$A,'[2]Recap 2016 sans doublon'!$M$6:$N$56,2,FALSE)</f>
        <v>0.93647246696035236</v>
      </c>
      <c r="G22" s="79">
        <f>VLOOKUP($A:$A,'[2]recap 2017 sans doublon'!$K$7:$M$57,2,FALSE)</f>
        <v>0.92069999999999996</v>
      </c>
      <c r="H22" s="80">
        <f t="shared" si="1"/>
        <v>0.93456300153663163</v>
      </c>
      <c r="I22" s="114">
        <v>0.9</v>
      </c>
      <c r="J22" s="114">
        <v>0.9</v>
      </c>
      <c r="K22" s="115">
        <v>0.9</v>
      </c>
    </row>
    <row r="23" spans="1:11" x14ac:dyDescent="0.25">
      <c r="A23" s="4" t="s">
        <v>130</v>
      </c>
      <c r="B23" s="9">
        <f>VLOOKUP(A:A,'[1]Par PG'!$S$2:$W$59,5,FALSE)</f>
        <v>1</v>
      </c>
      <c r="C23" s="61">
        <f>VLOOKUP($A:$A,'[2]recap 2017 sans doublon'!$K$7:$M$57,3,FALSE)</f>
        <v>1</v>
      </c>
      <c r="D23" s="62">
        <f t="shared" si="0"/>
        <v>1</v>
      </c>
      <c r="E23" s="79">
        <f>VLOOKUP($A:$A,'[2]Recap 2015 sans doublon'!$K$11:$L$61,2,FALSE)</f>
        <v>0.96120629959357462</v>
      </c>
      <c r="F23" s="80">
        <f>VLOOKUP($A:$A,'[2]Recap 2016 sans doublon'!$M$6:$N$56,2,FALSE)</f>
        <v>0.96350000000000002</v>
      </c>
      <c r="G23" s="79">
        <f>VLOOKUP($A:$A,'[2]recap 2017 sans doublon'!$K$7:$M$57,2,FALSE)</f>
        <v>0.93679999999999997</v>
      </c>
      <c r="H23" s="80">
        <f t="shared" si="1"/>
        <v>0.95383543319785824</v>
      </c>
      <c r="I23" s="114">
        <v>0.9</v>
      </c>
      <c r="J23" s="114">
        <v>0.9</v>
      </c>
      <c r="K23" s="115">
        <v>0.9</v>
      </c>
    </row>
    <row r="24" spans="1:11" x14ac:dyDescent="0.25">
      <c r="A24" s="4" t="s">
        <v>131</v>
      </c>
      <c r="B24" s="9">
        <f>VLOOKUP(A:A,'[1]Par PG'!$S$2:$W$59,5,FALSE)</f>
        <v>1</v>
      </c>
      <c r="C24" s="61">
        <f>VLOOKUP($A:$A,'[2]recap 2017 sans doublon'!$K$7:$M$57,3,FALSE)</f>
        <v>1</v>
      </c>
      <c r="D24" s="62">
        <f t="shared" si="0"/>
        <v>1</v>
      </c>
      <c r="E24" s="79">
        <f>VLOOKUP($A:$A,'[2]Recap 2015 sans doublon'!$K$11:$L$61,2,FALSE)</f>
        <v>0.95746870897155367</v>
      </c>
      <c r="F24" s="80">
        <f>VLOOKUP($A:$A,'[2]Recap 2016 sans doublon'!$M$6:$N$56,2,FALSE)</f>
        <v>0.96309999999999996</v>
      </c>
      <c r="G24" s="79">
        <f>VLOOKUP($A:$A,'[2]recap 2017 sans doublon'!$K$7:$M$57,2,FALSE)</f>
        <v>0.97299999999999998</v>
      </c>
      <c r="H24" s="80">
        <f t="shared" si="1"/>
        <v>0.96452290299051791</v>
      </c>
      <c r="I24" s="114">
        <v>0.9</v>
      </c>
      <c r="J24" s="114">
        <v>0.9</v>
      </c>
      <c r="K24" s="115">
        <v>0.9</v>
      </c>
    </row>
    <row r="25" spans="1:11" x14ac:dyDescent="0.25">
      <c r="A25" s="4" t="s">
        <v>11</v>
      </c>
      <c r="B25" s="9">
        <f>VLOOKUP(A:A,'[1]Par PG'!$S$2:$W$59,5,FALSE)</f>
        <v>11</v>
      </c>
      <c r="C25" s="61">
        <f>VLOOKUP($A:$A,'[2]recap 2017 sans doublon'!$K$7:$M$57,3,FALSE)</f>
        <v>11</v>
      </c>
      <c r="D25" s="62">
        <f t="shared" si="0"/>
        <v>1</v>
      </c>
      <c r="E25" s="79">
        <f>VLOOKUP($A:$A,'[2]Recap 2015 sans doublon'!$K$11:$L$61,2,FALSE)</f>
        <v>0.9437893042094716</v>
      </c>
      <c r="F25" s="80">
        <f>VLOOKUP($A:$A,'[2]Recap 2016 sans doublon'!$M$6:$N$56,2,FALSE)</f>
        <v>0.93940298427564506</v>
      </c>
      <c r="G25" s="79">
        <f>VLOOKUP($A:$A,'[2]recap 2017 sans doublon'!$K$7:$M$57,2,FALSE)</f>
        <v>0.93799999999999994</v>
      </c>
      <c r="H25" s="80">
        <f t="shared" si="1"/>
        <v>0.94039742949503891</v>
      </c>
      <c r="I25" s="114">
        <v>0.9</v>
      </c>
      <c r="J25" s="114">
        <v>0.9</v>
      </c>
      <c r="K25" s="115">
        <v>0.9</v>
      </c>
    </row>
    <row r="26" spans="1:11" x14ac:dyDescent="0.25">
      <c r="A26" s="4" t="s">
        <v>12</v>
      </c>
      <c r="B26" s="9">
        <f>VLOOKUP(A:A,'[1]Par PG'!$S$2:$W$59,5,FALSE)</f>
        <v>3</v>
      </c>
      <c r="C26" s="61">
        <f>VLOOKUP($A:$A,'[2]recap 2017 sans doublon'!$K$7:$M$57,3,FALSE)</f>
        <v>3</v>
      </c>
      <c r="D26" s="62">
        <f t="shared" si="0"/>
        <v>1</v>
      </c>
      <c r="E26" s="79">
        <f>VLOOKUP($A:$A,'[2]Recap 2015 sans doublon'!$K$11:$L$61,2,FALSE)</f>
        <v>0.92495123672683777</v>
      </c>
      <c r="F26" s="80">
        <f>VLOOKUP($A:$A,'[2]Recap 2016 sans doublon'!$M$6:$N$56,2,FALSE)</f>
        <v>0.93408721043126186</v>
      </c>
      <c r="G26" s="79">
        <f>VLOOKUP($A:$A,'[2]recap 2017 sans doublon'!$K$7:$M$57,2,FALSE)</f>
        <v>0.95182317618500056</v>
      </c>
      <c r="H26" s="80">
        <f t="shared" si="1"/>
        <v>0.93695387444770006</v>
      </c>
      <c r="I26" s="114">
        <v>0.9</v>
      </c>
      <c r="J26" s="114">
        <v>0.9</v>
      </c>
      <c r="K26" s="115">
        <v>0.9</v>
      </c>
    </row>
    <row r="27" spans="1:11" x14ac:dyDescent="0.25">
      <c r="A27" s="4" t="s">
        <v>13</v>
      </c>
      <c r="B27" s="9">
        <f>VLOOKUP(A:A,'[1]Par PG'!$S$2:$W$59,5,FALSE)</f>
        <v>8</v>
      </c>
      <c r="C27" s="61">
        <f>VLOOKUP($A:$A,'[2]recap 2017 sans doublon'!$K$7:$M$57,3,FALSE)</f>
        <v>8</v>
      </c>
      <c r="D27" s="62">
        <f t="shared" si="0"/>
        <v>1</v>
      </c>
      <c r="E27" s="79">
        <f>VLOOKUP($A:$A,'[2]Recap 2015 sans doublon'!$K$11:$L$61,2,FALSE)</f>
        <v>0.94167673008510344</v>
      </c>
      <c r="F27" s="80">
        <f>VLOOKUP($A:$A,'[2]Recap 2016 sans doublon'!$M$6:$N$56,2,FALSE)</f>
        <v>0.92647010923163287</v>
      </c>
      <c r="G27" s="79">
        <f>VLOOKUP($A:$A,'[2]recap 2017 sans doublon'!$K$7:$M$57,2,FALSE)</f>
        <v>0.92514960876369345</v>
      </c>
      <c r="H27" s="80">
        <f t="shared" si="1"/>
        <v>0.93109881602680999</v>
      </c>
      <c r="I27" s="114">
        <v>0.9</v>
      </c>
      <c r="J27" s="114">
        <v>0.9</v>
      </c>
      <c r="K27" s="115">
        <v>0.9</v>
      </c>
    </row>
    <row r="28" spans="1:11" x14ac:dyDescent="0.25">
      <c r="A28" s="4" t="s">
        <v>50</v>
      </c>
      <c r="B28" s="9">
        <f>VLOOKUP(A:A,'[1]Par PG'!$S$2:$W$59,5,FALSE)</f>
        <v>7</v>
      </c>
      <c r="C28" s="61">
        <f>VLOOKUP($A:$A,'[2]recap 2017 sans doublon'!$K$7:$M$57,3,FALSE)</f>
        <v>7</v>
      </c>
      <c r="D28" s="62">
        <f t="shared" si="0"/>
        <v>1</v>
      </c>
      <c r="E28" s="79">
        <f>VLOOKUP($A:$A,'[2]Recap 2015 sans doublon'!$K$11:$L$61,2,FALSE)</f>
        <v>0.92041213358384588</v>
      </c>
      <c r="F28" s="80">
        <f>VLOOKUP($A:$A,'[2]Recap 2016 sans doublon'!$M$6:$N$56,2,FALSE)</f>
        <v>0.92485505392290757</v>
      </c>
      <c r="G28" s="79">
        <f>VLOOKUP($A:$A,'[2]recap 2017 sans doublon'!$K$7:$M$57,2,FALSE)</f>
        <v>0.94325714285714291</v>
      </c>
      <c r="H28" s="80">
        <f t="shared" si="1"/>
        <v>0.92950811012129886</v>
      </c>
      <c r="I28" s="114">
        <v>0.9</v>
      </c>
      <c r="J28" s="114">
        <v>0.9</v>
      </c>
      <c r="K28" s="115">
        <v>0.9</v>
      </c>
    </row>
    <row r="29" spans="1:11" x14ac:dyDescent="0.25">
      <c r="A29" s="4" t="s">
        <v>14</v>
      </c>
      <c r="B29" s="9">
        <f>VLOOKUP(A:A,'[1]Par PG'!$S$2:$W$59,5,FALSE)</f>
        <v>7</v>
      </c>
      <c r="C29" s="61">
        <f>VLOOKUP($A:$A,'[2]recap 2017 sans doublon'!$K$7:$M$57,3,FALSE)</f>
        <v>7</v>
      </c>
      <c r="D29" s="62">
        <f t="shared" si="0"/>
        <v>1</v>
      </c>
      <c r="E29" s="79">
        <f>VLOOKUP($A:$A,'[2]Recap 2015 sans doublon'!$K$11:$L$61,2,FALSE)</f>
        <v>0.95749172348152578</v>
      </c>
      <c r="F29" s="80">
        <f>VLOOKUP($A:$A,'[2]Recap 2016 sans doublon'!$M$6:$N$56,2,FALSE)</f>
        <v>0.9519668788390856</v>
      </c>
      <c r="G29" s="79">
        <f>VLOOKUP($A:$A,'[2]recap 2017 sans doublon'!$K$7:$M$57,2,FALSE)</f>
        <v>0.96285714285714286</v>
      </c>
      <c r="H29" s="80">
        <f t="shared" si="1"/>
        <v>0.95743858172591823</v>
      </c>
      <c r="I29" s="114">
        <v>0.9</v>
      </c>
      <c r="J29" s="114">
        <v>0.9</v>
      </c>
      <c r="K29" s="115">
        <v>0.9</v>
      </c>
    </row>
    <row r="30" spans="1:11" x14ac:dyDescent="0.25">
      <c r="A30" s="4" t="s">
        <v>15</v>
      </c>
      <c r="B30" s="9">
        <f>VLOOKUP(A:A,'[1]Par PG'!$S$2:$W$59,5,FALSE)</f>
        <v>8</v>
      </c>
      <c r="C30" s="61">
        <f>VLOOKUP($A:$A,'[2]recap 2017 sans doublon'!$K$7:$M$57,3,FALSE)</f>
        <v>8</v>
      </c>
      <c r="D30" s="62">
        <f t="shared" si="0"/>
        <v>1</v>
      </c>
      <c r="E30" s="79">
        <f>VLOOKUP($A:$A,'[2]Recap 2015 sans doublon'!$K$11:$L$61,2,FALSE)</f>
        <v>0.89786270790543854</v>
      </c>
      <c r="F30" s="80">
        <f>VLOOKUP($A:$A,'[2]Recap 2016 sans doublon'!$M$6:$N$56,2,FALSE)</f>
        <v>0.92831261225715223</v>
      </c>
      <c r="G30" s="79">
        <f>VLOOKUP($A:$A,'[2]recap 2017 sans doublon'!$K$7:$M$57,2,FALSE)</f>
        <v>0.94590000000000007</v>
      </c>
      <c r="H30" s="80">
        <f t="shared" si="1"/>
        <v>0.92402510672086358</v>
      </c>
      <c r="I30" s="114">
        <v>0.9</v>
      </c>
      <c r="J30" s="114">
        <v>0.9</v>
      </c>
      <c r="K30" s="115">
        <v>0.9</v>
      </c>
    </row>
    <row r="31" spans="1:11" x14ac:dyDescent="0.25">
      <c r="A31" s="4" t="s">
        <v>16</v>
      </c>
      <c r="B31" s="9">
        <f>VLOOKUP(A:A,'[1]Par PG'!$S$2:$W$59,5,FALSE)</f>
        <v>7</v>
      </c>
      <c r="C31" s="61">
        <f>VLOOKUP($A:$A,'[2]recap 2017 sans doublon'!$K$7:$M$57,3,FALSE)</f>
        <v>7</v>
      </c>
      <c r="D31" s="62">
        <f t="shared" si="0"/>
        <v>1</v>
      </c>
      <c r="E31" s="79">
        <f>VLOOKUP($A:$A,'[2]Recap 2015 sans doublon'!$K$11:$L$61,2,FALSE)</f>
        <v>0.93714055140067798</v>
      </c>
      <c r="F31" s="80">
        <f>VLOOKUP($A:$A,'[2]Recap 2016 sans doublon'!$M$6:$N$56,2,FALSE)</f>
        <v>0.93140813308963721</v>
      </c>
      <c r="G31" s="79">
        <f>VLOOKUP($A:$A,'[2]recap 2017 sans doublon'!$K$7:$M$57,2,FALSE)</f>
        <v>0.92863281609076387</v>
      </c>
      <c r="H31" s="80">
        <f t="shared" si="1"/>
        <v>0.93239383352702632</v>
      </c>
      <c r="I31" s="114">
        <v>0.9</v>
      </c>
      <c r="J31" s="114">
        <v>0.9</v>
      </c>
      <c r="K31" s="115">
        <v>0.9</v>
      </c>
    </row>
    <row r="32" spans="1:11" x14ac:dyDescent="0.25">
      <c r="A32" s="4" t="s">
        <v>59</v>
      </c>
      <c r="B32" s="9">
        <f>VLOOKUP(A:A,'[1]Par PG'!$S$2:$W$59,5,FALSE)</f>
        <v>13</v>
      </c>
      <c r="C32" s="61">
        <f>VLOOKUP($A:$A,'[2]recap 2017 sans doublon'!$K$7:$M$57,3,FALSE)</f>
        <v>13</v>
      </c>
      <c r="D32" s="62">
        <f t="shared" si="0"/>
        <v>1</v>
      </c>
      <c r="E32" s="79">
        <f>VLOOKUP($A:$A,'[2]Recap 2015 sans doublon'!$K$11:$L$61,2,FALSE)</f>
        <v>0.94132820006684625</v>
      </c>
      <c r="F32" s="80">
        <f>VLOOKUP($A:$A,'[2]Recap 2016 sans doublon'!$M$6:$N$56,2,FALSE)</f>
        <v>0.94227814339974092</v>
      </c>
      <c r="G32" s="79">
        <f>VLOOKUP($A:$A,'[2]recap 2017 sans doublon'!$K$7:$M$57,2,FALSE)</f>
        <v>0.94198124283138884</v>
      </c>
      <c r="H32" s="80">
        <f t="shared" si="1"/>
        <v>0.94186252876599197</v>
      </c>
      <c r="I32" s="114">
        <v>0.9</v>
      </c>
      <c r="J32" s="114">
        <v>0.9</v>
      </c>
      <c r="K32" s="115">
        <v>0.9</v>
      </c>
    </row>
    <row r="33" spans="1:11" x14ac:dyDescent="0.25">
      <c r="A33" s="4" t="s">
        <v>17</v>
      </c>
      <c r="B33" s="9">
        <f>VLOOKUP(A:A,'[1]Par PG'!$S$2:$W$59,5,FALSE)</f>
        <v>9</v>
      </c>
      <c r="C33" s="61">
        <f>VLOOKUP($A:$A,'[2]recap 2017 sans doublon'!$K$7:$M$57,3,FALSE)</f>
        <v>9</v>
      </c>
      <c r="D33" s="62">
        <f t="shared" si="0"/>
        <v>1</v>
      </c>
      <c r="E33" s="79">
        <f>VLOOKUP($A:$A,'[2]Recap 2015 sans doublon'!$K$11:$L$61,2,FALSE)</f>
        <v>0.95359150630779355</v>
      </c>
      <c r="F33" s="80">
        <f>VLOOKUP($A:$A,'[2]Recap 2016 sans doublon'!$M$6:$N$56,2,FALSE)</f>
        <v>0.94996832507292239</v>
      </c>
      <c r="G33" s="79">
        <f>VLOOKUP($A:$A,'[2]recap 2017 sans doublon'!$K$7:$M$57,2,FALSE)</f>
        <v>0.94896666666666663</v>
      </c>
      <c r="H33" s="80">
        <f t="shared" si="1"/>
        <v>0.95084216601579419</v>
      </c>
      <c r="I33" s="114">
        <v>0.9</v>
      </c>
      <c r="J33" s="114">
        <v>0.9</v>
      </c>
      <c r="K33" s="115">
        <v>0.9</v>
      </c>
    </row>
    <row r="34" spans="1:11" x14ac:dyDescent="0.25">
      <c r="A34" s="4" t="s">
        <v>18</v>
      </c>
      <c r="B34" s="9">
        <f>VLOOKUP(A:A,'[1]Par PG'!$S$2:$W$59,5,FALSE)</f>
        <v>6</v>
      </c>
      <c r="C34" s="61">
        <f>VLOOKUP($A:$A,'[2]recap 2017 sans doublon'!$K$7:$M$57,3,FALSE)</f>
        <v>6</v>
      </c>
      <c r="D34" s="62">
        <f t="shared" si="0"/>
        <v>1</v>
      </c>
      <c r="E34" s="79">
        <f>VLOOKUP($A:$A,'[2]Recap 2015 sans doublon'!$K$11:$L$61,2,FALSE)</f>
        <v>0.91381525871138236</v>
      </c>
      <c r="F34" s="80">
        <f>VLOOKUP($A:$A,'[2]Recap 2016 sans doublon'!$M$6:$N$56,2,FALSE)</f>
        <v>0.89097838394111117</v>
      </c>
      <c r="G34" s="79">
        <f>VLOOKUP($A:$A,'[2]recap 2017 sans doublon'!$K$7:$M$57,2,FALSE)</f>
        <v>0.88978333333333337</v>
      </c>
      <c r="H34" s="80">
        <f t="shared" si="1"/>
        <v>0.89819232532860893</v>
      </c>
      <c r="I34" s="114">
        <v>0.9</v>
      </c>
      <c r="J34" s="114">
        <v>0.9</v>
      </c>
      <c r="K34" s="115">
        <v>0.9</v>
      </c>
    </row>
    <row r="35" spans="1:11" x14ac:dyDescent="0.25">
      <c r="A35" s="4" t="s">
        <v>19</v>
      </c>
      <c r="B35" s="9">
        <f>VLOOKUP(A:A,'[1]Par PG'!$S$2:$W$59,5,FALSE)</f>
        <v>6</v>
      </c>
      <c r="C35" s="61">
        <f>VLOOKUP($A:$A,'[2]recap 2017 sans doublon'!$K$7:$M$57,3,FALSE)</f>
        <v>6</v>
      </c>
      <c r="D35" s="62">
        <f t="shared" si="0"/>
        <v>1</v>
      </c>
      <c r="E35" s="79">
        <f>VLOOKUP($A:$A,'[2]Recap 2015 sans doublon'!$K$11:$L$61,2,FALSE)</f>
        <v>0.93693554302990611</v>
      </c>
      <c r="F35" s="80">
        <f>VLOOKUP($A:$A,'[2]Recap 2016 sans doublon'!$M$6:$N$56,2,FALSE)</f>
        <v>0.93900980267177525</v>
      </c>
      <c r="G35" s="79">
        <f>VLOOKUP($A:$A,'[2]recap 2017 sans doublon'!$K$7:$M$57,2,FALSE)</f>
        <v>0.93184999999999996</v>
      </c>
      <c r="H35" s="80">
        <f t="shared" si="1"/>
        <v>0.93593178190056037</v>
      </c>
      <c r="I35" s="114">
        <v>0.9</v>
      </c>
      <c r="J35" s="114">
        <v>0.9</v>
      </c>
      <c r="K35" s="115">
        <v>0.9</v>
      </c>
    </row>
    <row r="36" spans="1:11" x14ac:dyDescent="0.25">
      <c r="A36" s="4" t="s">
        <v>71</v>
      </c>
      <c r="B36" s="9">
        <f>VLOOKUP(A:A,'[1]Par PG'!$S$2:$W$59,5,FALSE)</f>
        <v>16</v>
      </c>
      <c r="C36" s="61">
        <f>VLOOKUP($A:$A,'[2]recap 2017 sans doublon'!$K$7:$M$57,3,FALSE)</f>
        <v>16</v>
      </c>
      <c r="D36" s="62">
        <f t="shared" si="0"/>
        <v>1</v>
      </c>
      <c r="E36" s="79">
        <f>VLOOKUP($A:$A,'[2]Recap 2015 sans doublon'!$K$11:$L$61,2,FALSE)</f>
        <v>0.94454206726047141</v>
      </c>
      <c r="F36" s="80">
        <f>VLOOKUP($A:$A,'[2]Recap 2016 sans doublon'!$M$6:$N$56,2,FALSE)</f>
        <v>0.94607051602996584</v>
      </c>
      <c r="G36" s="79">
        <f>VLOOKUP($A:$A,'[2]recap 2017 sans doublon'!$K$7:$M$57,2,FALSE)</f>
        <v>0.94136249999999999</v>
      </c>
      <c r="H36" s="80">
        <f t="shared" si="1"/>
        <v>0.94399169443014574</v>
      </c>
      <c r="I36" s="114">
        <v>0.9</v>
      </c>
      <c r="J36" s="114">
        <v>0.9</v>
      </c>
      <c r="K36" s="115">
        <v>0.9</v>
      </c>
    </row>
    <row r="37" spans="1:11" x14ac:dyDescent="0.25">
      <c r="A37" s="4" t="s">
        <v>20</v>
      </c>
      <c r="B37" s="9">
        <f>VLOOKUP(A:A,'[1]Par PG'!$S$2:$W$59,5,FALSE)</f>
        <v>117</v>
      </c>
      <c r="C37" s="61">
        <f>VLOOKUP($A:$A,'[2]recap 2017 sans doublon'!$K$7:$M$57,3,FALSE)</f>
        <v>68</v>
      </c>
      <c r="D37" s="62">
        <f t="shared" si="0"/>
        <v>0.58119658119658124</v>
      </c>
      <c r="E37" s="79">
        <f>VLOOKUP($A:$A,'[2]Recap 2015 sans doublon'!$K$11:$L$61,2,FALSE)</f>
        <v>0.94697487920005907</v>
      </c>
      <c r="F37" s="80">
        <f>VLOOKUP($A:$A,'[2]Recap 2016 sans doublon'!$M$6:$N$56,2,FALSE)</f>
        <v>0.92709953945471246</v>
      </c>
      <c r="G37" s="79">
        <f>VLOOKUP($A:$A,'[2]recap 2017 sans doublon'!$K$7:$M$57,2,FALSE)</f>
        <v>0.91232880599241506</v>
      </c>
      <c r="H37" s="80">
        <f t="shared" si="1"/>
        <v>0.92880107488239549</v>
      </c>
      <c r="I37" s="114">
        <v>0.9</v>
      </c>
      <c r="J37" s="114">
        <v>0.9</v>
      </c>
      <c r="K37" s="115">
        <v>0.9</v>
      </c>
    </row>
    <row r="38" spans="1:11" x14ac:dyDescent="0.25">
      <c r="A38" s="4" t="s">
        <v>21</v>
      </c>
      <c r="B38" s="9">
        <f>VLOOKUP(A:A,'[1]Par PG'!$S$2:$W$59,5,FALSE)</f>
        <v>40</v>
      </c>
      <c r="C38" s="61">
        <f>VLOOKUP($A:$A,'[2]recap 2017 sans doublon'!$K$7:$M$57,3,FALSE)</f>
        <v>32</v>
      </c>
      <c r="D38" s="62">
        <f t="shared" si="0"/>
        <v>0.8</v>
      </c>
      <c r="E38" s="79">
        <f>VLOOKUP($A:$A,'[2]Recap 2015 sans doublon'!$K$11:$L$61,2,FALSE)</f>
        <v>0.94303664281591604</v>
      </c>
      <c r="F38" s="80">
        <f>VLOOKUP($A:$A,'[2]Recap 2016 sans doublon'!$M$6:$N$56,2,FALSE)</f>
        <v>0.9480455012311233</v>
      </c>
      <c r="G38" s="79">
        <f>VLOOKUP($A:$A,'[2]recap 2017 sans doublon'!$K$7:$M$57,2,FALSE)</f>
        <v>0.95281291723399497</v>
      </c>
      <c r="H38" s="80">
        <f t="shared" si="1"/>
        <v>0.94796502042701147</v>
      </c>
      <c r="I38" s="114">
        <v>0.9</v>
      </c>
      <c r="J38" s="114">
        <v>0.9</v>
      </c>
      <c r="K38" s="115">
        <v>0.9</v>
      </c>
    </row>
    <row r="39" spans="1:11" x14ac:dyDescent="0.25">
      <c r="A39" s="4" t="s">
        <v>22</v>
      </c>
      <c r="B39" s="9">
        <f>VLOOKUP(A:A,'[1]Par PG'!$S$2:$W$59,5,FALSE)</f>
        <v>25</v>
      </c>
      <c r="C39" s="61">
        <f>VLOOKUP($A:$A,'[2]recap 2017 sans doublon'!$K$7:$M$57,3,FALSE)</f>
        <v>1</v>
      </c>
      <c r="D39" s="116">
        <f t="shared" si="0"/>
        <v>0.04</v>
      </c>
      <c r="E39" s="81">
        <f>VLOOKUP($A:$A,'[2]Recap 2015 sans doublon'!$K$11:$L$61,2,FALSE)</f>
        <v>0.96087237403525039</v>
      </c>
      <c r="F39" s="82">
        <f>VLOOKUP($A:$A,'[2]Recap 2016 sans doublon'!$M$6:$N$56,2,FALSE)</f>
        <v>0.9225289435069699</v>
      </c>
      <c r="G39" s="81">
        <f>VLOOKUP($A:$A,'[2]recap 2017 sans doublon'!$K$7:$M$57,2,FALSE)</f>
        <v>0.91769999999999996</v>
      </c>
      <c r="H39" s="82">
        <f t="shared" si="1"/>
        <v>0.93370043918074008</v>
      </c>
      <c r="I39" s="83" t="s">
        <v>85</v>
      </c>
      <c r="J39" s="83" t="s">
        <v>85</v>
      </c>
      <c r="K39" s="83" t="s">
        <v>85</v>
      </c>
    </row>
    <row r="40" spans="1:11" x14ac:dyDescent="0.25">
      <c r="A40" s="4" t="s">
        <v>51</v>
      </c>
      <c r="B40" s="9">
        <f>VLOOKUP(A:A,'[1]Par PG'!$S$2:$W$59,5,FALSE)</f>
        <v>34</v>
      </c>
      <c r="C40" s="61">
        <f>VLOOKUP($A:$A,'[2]recap 2017 sans doublon'!$K$7:$M$57,3,FALSE)</f>
        <v>1</v>
      </c>
      <c r="D40" s="116">
        <f t="shared" si="0"/>
        <v>2.9411764705882353E-2</v>
      </c>
      <c r="E40" s="81">
        <f>VLOOKUP($A:$A,'[2]Recap 2015 sans doublon'!$K$11:$L$61,2,FALSE)</f>
        <v>0.95130702203997952</v>
      </c>
      <c r="F40" s="82">
        <f>VLOOKUP($A:$A,'[2]Recap 2016 sans doublon'!$M$6:$N$56,2,FALSE)</f>
        <v>0.98020440917107587</v>
      </c>
      <c r="G40" s="81">
        <f>VLOOKUP($A:$A,'[2]recap 2017 sans doublon'!$K$7:$M$57,2,FALSE)</f>
        <v>0.97250000000000003</v>
      </c>
      <c r="H40" s="82">
        <f t="shared" si="1"/>
        <v>0.96800381040368511</v>
      </c>
      <c r="I40" s="83" t="s">
        <v>85</v>
      </c>
      <c r="J40" s="83" t="s">
        <v>85</v>
      </c>
      <c r="K40" s="83" t="s">
        <v>85</v>
      </c>
    </row>
    <row r="41" spans="1:11" x14ac:dyDescent="0.25">
      <c r="A41" s="4" t="s">
        <v>23</v>
      </c>
      <c r="B41" s="9">
        <f>VLOOKUP(A:A,'[1]Par PG'!$S$2:$W$59,5,FALSE)</f>
        <v>107</v>
      </c>
      <c r="C41" s="61">
        <f>VLOOKUP($A:$A,'[2]recap 2017 sans doublon'!$K$7:$M$57,3,FALSE)</f>
        <v>52</v>
      </c>
      <c r="D41" s="62">
        <f t="shared" si="0"/>
        <v>0.48598130841121495</v>
      </c>
      <c r="E41" s="79">
        <f>VLOOKUP($A:$A,'[2]Recap 2015 sans doublon'!$K$11:$L$61,2,FALSE)</f>
        <v>0.94507612790933437</v>
      </c>
      <c r="F41" s="80">
        <f>VLOOKUP($A:$A,'[2]Recap 2016 sans doublon'!$M$6:$N$56,2,FALSE)</f>
        <v>0.95357046050017469</v>
      </c>
      <c r="G41" s="79">
        <f>VLOOKUP($A:$A,'[2]recap 2017 sans doublon'!$K$7:$M$57,2,FALSE)</f>
        <v>0.94911693209547521</v>
      </c>
      <c r="H41" s="80">
        <f t="shared" si="1"/>
        <v>0.94925450683499468</v>
      </c>
      <c r="I41" s="114">
        <v>0.9</v>
      </c>
      <c r="J41" s="114">
        <v>0.9</v>
      </c>
      <c r="K41" s="115">
        <v>0.9</v>
      </c>
    </row>
    <row r="42" spans="1:11" x14ac:dyDescent="0.25">
      <c r="A42" s="4" t="s">
        <v>24</v>
      </c>
      <c r="B42" s="9">
        <f>VLOOKUP(A:A,'[1]Par PG'!$S$2:$W$59,5,FALSE)</f>
        <v>96</v>
      </c>
      <c r="C42" s="61">
        <f>VLOOKUP($A:$A,'[2]recap 2017 sans doublon'!$K$7:$M$57,3,FALSE)</f>
        <v>62</v>
      </c>
      <c r="D42" s="62">
        <f t="shared" si="0"/>
        <v>0.64583333333333337</v>
      </c>
      <c r="E42" s="79">
        <f>VLOOKUP($A:$A,'[2]Recap 2015 sans doublon'!$K$11:$L$61,2,FALSE)</f>
        <v>0.8953729901920634</v>
      </c>
      <c r="F42" s="80">
        <f>VLOOKUP($A:$A,'[2]Recap 2016 sans doublon'!$M$6:$N$56,2,FALSE)</f>
        <v>0.92782418009513556</v>
      </c>
      <c r="G42" s="79">
        <f>VLOOKUP($A:$A,'[2]recap 2017 sans doublon'!$K$7:$M$57,2,FALSE)</f>
        <v>0.94685377128739612</v>
      </c>
      <c r="H42" s="80">
        <f t="shared" si="1"/>
        <v>0.92335031385819832</v>
      </c>
      <c r="I42" s="114">
        <v>0.9</v>
      </c>
      <c r="J42" s="114">
        <v>0.9</v>
      </c>
      <c r="K42" s="115">
        <v>0.9</v>
      </c>
    </row>
    <row r="43" spans="1:11" x14ac:dyDescent="0.25">
      <c r="A43" s="4" t="s">
        <v>82</v>
      </c>
      <c r="B43" s="9">
        <v>350</v>
      </c>
      <c r="C43" s="61">
        <v>347</v>
      </c>
      <c r="D43" s="62">
        <f t="shared" si="0"/>
        <v>0.99142857142857144</v>
      </c>
      <c r="E43" s="79">
        <v>0.88480000000000003</v>
      </c>
      <c r="F43" s="80">
        <v>0.86699999999999999</v>
      </c>
      <c r="G43" s="79">
        <v>0.86060000000000003</v>
      </c>
      <c r="H43" s="80">
        <f t="shared" si="1"/>
        <v>0.87080000000000002</v>
      </c>
      <c r="I43" s="114">
        <v>0.9</v>
      </c>
      <c r="J43" s="114">
        <v>0.9</v>
      </c>
      <c r="K43" s="115">
        <v>0.9</v>
      </c>
    </row>
    <row r="44" spans="1:11" x14ac:dyDescent="0.25">
      <c r="A44" s="4" t="s">
        <v>25</v>
      </c>
      <c r="B44" s="9">
        <f>VLOOKUP(A:A,'[1]Par PG'!$S$2:$W$59,5,FALSE)</f>
        <v>33</v>
      </c>
      <c r="C44" s="61">
        <f>VLOOKUP($A:$A,'[2]recap 2017 sans doublon'!$K$7:$M$57,3,FALSE)</f>
        <v>14</v>
      </c>
      <c r="D44" s="62">
        <f t="shared" si="0"/>
        <v>0.42424242424242425</v>
      </c>
      <c r="E44" s="79">
        <f>VLOOKUP($A:$A,'[2]Recap 2015 sans doublon'!$K$11:$L$61,2,FALSE)</f>
        <v>0.95406830613213045</v>
      </c>
      <c r="F44" s="80">
        <f>VLOOKUP($A:$A,'[2]Recap 2016 sans doublon'!$M$6:$N$56,2,FALSE)</f>
        <v>0.96265641383859724</v>
      </c>
      <c r="G44" s="79">
        <f>VLOOKUP($A:$A,'[2]recap 2017 sans doublon'!$K$7:$M$57,2,FALSE)</f>
        <v>0.9506151625867737</v>
      </c>
      <c r="H44" s="80">
        <f t="shared" si="1"/>
        <v>0.9557799608525005</v>
      </c>
      <c r="I44" s="114">
        <v>0.9</v>
      </c>
      <c r="J44" s="114">
        <v>0.9</v>
      </c>
      <c r="K44" s="115">
        <v>0.9</v>
      </c>
    </row>
    <row r="45" spans="1:11" x14ac:dyDescent="0.25">
      <c r="A45" s="4" t="s">
        <v>60</v>
      </c>
      <c r="B45" s="9">
        <f>VLOOKUP(A:A,'[1]Par PG'!$S$2:$W$59,5,FALSE)</f>
        <v>45</v>
      </c>
      <c r="C45" s="61">
        <f>VLOOKUP($A:$A,'[2]recap 2017 sans doublon'!$K$7:$M$57,3,FALSE)</f>
        <v>43</v>
      </c>
      <c r="D45" s="62">
        <f t="shared" si="0"/>
        <v>0.9555555555555556</v>
      </c>
      <c r="E45" s="79">
        <f>VLOOKUP($A:$A,'[2]Recap 2015 sans doublon'!$K$11:$L$61,2,FALSE)</f>
        <v>0.90502931691906274</v>
      </c>
      <c r="F45" s="80">
        <f>VLOOKUP($A:$A,'[2]Recap 2016 sans doublon'!$M$6:$N$56,2,FALSE)</f>
        <v>0.92789437592548696</v>
      </c>
      <c r="G45" s="79">
        <f>VLOOKUP($A:$A,'[2]recap 2017 sans doublon'!$K$7:$M$57,2,FALSE)</f>
        <v>0.89617946270280646</v>
      </c>
      <c r="H45" s="80">
        <f t="shared" si="1"/>
        <v>0.90970105184911876</v>
      </c>
      <c r="I45" s="114">
        <v>0.9</v>
      </c>
      <c r="J45" s="114">
        <v>0.9</v>
      </c>
      <c r="K45" s="115">
        <v>0.9</v>
      </c>
    </row>
    <row r="46" spans="1:11" x14ac:dyDescent="0.25">
      <c r="A46" s="4" t="s">
        <v>26</v>
      </c>
      <c r="B46" s="9">
        <f>VLOOKUP(A:A,'[1]Par PG'!$S$2:$W$59,5,FALSE)</f>
        <v>46</v>
      </c>
      <c r="C46" s="61">
        <f>VLOOKUP($A:$A,'[2]recap 2017 sans doublon'!$K$7:$M$57,3,FALSE)</f>
        <v>10</v>
      </c>
      <c r="D46" s="62">
        <f t="shared" si="0"/>
        <v>0.21739130434782608</v>
      </c>
      <c r="E46" s="79">
        <f>VLOOKUP($A:$A,'[2]Recap 2015 sans doublon'!$K$11:$L$61,2,FALSE)</f>
        <v>0.97380272388270106</v>
      </c>
      <c r="F46" s="80">
        <f>VLOOKUP($A:$A,'[2]Recap 2016 sans doublon'!$M$6:$N$56,2,FALSE)</f>
        <v>0.96220279919507312</v>
      </c>
      <c r="G46" s="79">
        <f>VLOOKUP($A:$A,'[2]recap 2017 sans doublon'!$K$7:$M$57,2,FALSE)</f>
        <v>0.94503986013986008</v>
      </c>
      <c r="H46" s="80">
        <f t="shared" si="1"/>
        <v>0.96034846107254479</v>
      </c>
      <c r="I46" s="114">
        <v>0.9</v>
      </c>
      <c r="J46" s="114">
        <v>0.9</v>
      </c>
      <c r="K46" s="115">
        <v>0.9</v>
      </c>
    </row>
    <row r="47" spans="1:11" x14ac:dyDescent="0.25">
      <c r="A47" s="4" t="s">
        <v>27</v>
      </c>
      <c r="B47" s="9">
        <f>VLOOKUP(A:A,'[1]Par PG'!$S$2:$W$59,5,FALSE)</f>
        <v>43</v>
      </c>
      <c r="C47" s="61">
        <f>VLOOKUP($A:$A,'[2]recap 2017 sans doublon'!$K$7:$M$57,3,FALSE)</f>
        <v>33</v>
      </c>
      <c r="D47" s="62">
        <f t="shared" si="0"/>
        <v>0.76744186046511631</v>
      </c>
      <c r="E47" s="79">
        <f>VLOOKUP($A:$A,'[2]Recap 2015 sans doublon'!$K$11:$L$61,2,FALSE)</f>
        <v>0.91099887877867469</v>
      </c>
      <c r="F47" s="80">
        <f>VLOOKUP($A:$A,'[2]Recap 2016 sans doublon'!$M$6:$N$56,2,FALSE)</f>
        <v>0.88574662764495005</v>
      </c>
      <c r="G47" s="79">
        <f>VLOOKUP($A:$A,'[2]recap 2017 sans doublon'!$K$7:$M$57,2,FALSE)</f>
        <v>0.89378152095547703</v>
      </c>
      <c r="H47" s="80">
        <f t="shared" si="1"/>
        <v>0.89684234245970063</v>
      </c>
      <c r="I47" s="114">
        <v>0.9</v>
      </c>
      <c r="J47" s="114">
        <v>0.9</v>
      </c>
      <c r="K47" s="115">
        <v>0.9</v>
      </c>
    </row>
    <row r="48" spans="1:11" x14ac:dyDescent="0.25">
      <c r="A48" s="4" t="s">
        <v>28</v>
      </c>
      <c r="B48" s="9">
        <f>VLOOKUP(A:A,'[1]Par PG'!$S$2:$W$59,5,FALSE)</f>
        <v>26</v>
      </c>
      <c r="C48" s="61">
        <f>VLOOKUP($A:$A,'[2]recap 2017 sans doublon'!$K$7:$M$57,3,FALSE)</f>
        <v>2</v>
      </c>
      <c r="D48" s="116">
        <f t="shared" si="0"/>
        <v>7.6923076923076927E-2</v>
      </c>
      <c r="E48" s="81">
        <f>VLOOKUP($A:$A,'[2]Recap 2015 sans doublon'!$K$11:$L$61,2,FALSE)</f>
        <v>0.94471329870501042</v>
      </c>
      <c r="F48" s="82">
        <f>VLOOKUP($A:$A,'[2]Recap 2016 sans doublon'!$M$6:$N$56,2,FALSE)</f>
        <v>0.94151601753836223</v>
      </c>
      <c r="G48" s="81">
        <f>VLOOKUP($A:$A,'[2]recap 2017 sans doublon'!$K$7:$M$57,2,FALSE)</f>
        <v>0.93843027310554472</v>
      </c>
      <c r="H48" s="82">
        <f t="shared" si="1"/>
        <v>0.94155319644963908</v>
      </c>
      <c r="I48" s="83" t="s">
        <v>85</v>
      </c>
      <c r="J48" s="83" t="s">
        <v>85</v>
      </c>
      <c r="K48" s="83" t="s">
        <v>85</v>
      </c>
    </row>
    <row r="49" spans="1:11" x14ac:dyDescent="0.25">
      <c r="A49" s="4" t="s">
        <v>29</v>
      </c>
      <c r="B49" s="9">
        <f>VLOOKUP(A:A,'[1]Par PG'!$S$2:$W$59,5,FALSE)</f>
        <v>198</v>
      </c>
      <c r="C49" s="61">
        <f>VLOOKUP($A:$A,'[2]recap 2017 sans doublon'!$K$7:$M$57,3,FALSE)</f>
        <v>15</v>
      </c>
      <c r="D49" s="116">
        <f t="shared" si="0"/>
        <v>7.575757575757576E-2</v>
      </c>
      <c r="E49" s="81">
        <f>VLOOKUP($A:$A,'[2]Recap 2015 sans doublon'!$K$11:$L$61,2,FALSE)</f>
        <v>0.97662064431295192</v>
      </c>
      <c r="F49" s="82">
        <f>VLOOKUP($A:$A,'[2]Recap 2016 sans doublon'!$M$6:$N$56,2,FALSE)</f>
        <v>0.94012832730311646</v>
      </c>
      <c r="G49" s="81">
        <f>VLOOKUP($A:$A,'[2]recap 2017 sans doublon'!$K$7:$M$57,2,FALSE)</f>
        <v>0.94278374779236818</v>
      </c>
      <c r="H49" s="82">
        <f t="shared" si="1"/>
        <v>0.95317757313614548</v>
      </c>
      <c r="I49" s="83" t="s">
        <v>85</v>
      </c>
      <c r="J49" s="83" t="s">
        <v>85</v>
      </c>
      <c r="K49" s="83" t="s">
        <v>85</v>
      </c>
    </row>
    <row r="50" spans="1:11" x14ac:dyDescent="0.25">
      <c r="A50" s="4" t="s">
        <v>30</v>
      </c>
      <c r="B50" s="9">
        <f>VLOOKUP(A:A,'[1]Par PG'!$S$2:$W$59,5,FALSE)</f>
        <v>152</v>
      </c>
      <c r="C50" s="61">
        <f>VLOOKUP($A:$A,'[2]recap 2017 sans doublon'!$K$7:$M$57,3,FALSE)</f>
        <v>91</v>
      </c>
      <c r="D50" s="62">
        <f t="shared" si="0"/>
        <v>0.59868421052631582</v>
      </c>
      <c r="E50" s="79">
        <f>VLOOKUP($A:$A,'[2]Recap 2015 sans doublon'!$K$11:$L$61,2,FALSE)</f>
        <v>0.98066896294277461</v>
      </c>
      <c r="F50" s="80">
        <f>VLOOKUP($A:$A,'[2]Recap 2016 sans doublon'!$M$6:$N$56,2,FALSE)</f>
        <v>0.96465738862748274</v>
      </c>
      <c r="G50" s="79">
        <f>VLOOKUP($A:$A,'[2]recap 2017 sans doublon'!$K$7:$M$57,2,FALSE)</f>
        <v>0.99032856793898894</v>
      </c>
      <c r="H50" s="80">
        <f t="shared" si="1"/>
        <v>0.97855163983641547</v>
      </c>
      <c r="I50" s="114">
        <v>0.9</v>
      </c>
      <c r="J50" s="114">
        <v>0.9</v>
      </c>
      <c r="K50" s="115">
        <v>0.9</v>
      </c>
    </row>
    <row r="51" spans="1:11" x14ac:dyDescent="0.25">
      <c r="A51" s="4" t="s">
        <v>31</v>
      </c>
      <c r="B51" s="9">
        <f>VLOOKUP(A:A,'[1]Par PG'!$S$2:$W$59,5,FALSE)</f>
        <v>90</v>
      </c>
      <c r="C51" s="61">
        <v>0</v>
      </c>
      <c r="D51" s="116">
        <f t="shared" si="0"/>
        <v>0</v>
      </c>
      <c r="E51" s="83" t="s">
        <v>85</v>
      </c>
      <c r="F51" s="83" t="s">
        <v>85</v>
      </c>
      <c r="G51" s="83" t="s">
        <v>85</v>
      </c>
      <c r="H51" s="83" t="s">
        <v>85</v>
      </c>
      <c r="I51" s="83" t="s">
        <v>85</v>
      </c>
      <c r="J51" s="83" t="s">
        <v>85</v>
      </c>
      <c r="K51" s="83" t="s">
        <v>85</v>
      </c>
    </row>
    <row r="52" spans="1:11" x14ac:dyDescent="0.25">
      <c r="A52" s="4" t="s">
        <v>52</v>
      </c>
      <c r="B52" s="9">
        <f>VLOOKUP(A:A,'[1]Par PG'!$S$2:$W$59,5,FALSE)</f>
        <v>116</v>
      </c>
      <c r="C52" s="61">
        <v>0</v>
      </c>
      <c r="D52" s="116">
        <f t="shared" si="0"/>
        <v>0</v>
      </c>
      <c r="E52" s="83" t="s">
        <v>85</v>
      </c>
      <c r="F52" s="83" t="s">
        <v>85</v>
      </c>
      <c r="G52" s="83" t="s">
        <v>85</v>
      </c>
      <c r="H52" s="83" t="s">
        <v>85</v>
      </c>
      <c r="I52" s="83" t="s">
        <v>85</v>
      </c>
      <c r="J52" s="83" t="s">
        <v>85</v>
      </c>
      <c r="K52" s="83" t="s">
        <v>85</v>
      </c>
    </row>
    <row r="53" spans="1:11" x14ac:dyDescent="0.25">
      <c r="A53" s="4" t="s">
        <v>32</v>
      </c>
      <c r="B53" s="9">
        <f>VLOOKUP(A:A,'[1]Par PG'!$S$2:$W$59,5,FALSE)</f>
        <v>279</v>
      </c>
      <c r="C53" s="61">
        <f>VLOOKUP($A:$A,'[2]recap 2017 sans doublon'!$K$7:$M$57,3,FALSE)</f>
        <v>19</v>
      </c>
      <c r="D53" s="116">
        <f t="shared" si="0"/>
        <v>6.8100358422939072E-2</v>
      </c>
      <c r="E53" s="81">
        <f>VLOOKUP($A:$A,'[2]Recap 2015 sans doublon'!$K$11:$L$61,2,FALSE)</f>
        <v>0.96917395143869267</v>
      </c>
      <c r="F53" s="82">
        <f>VLOOKUP($A:$A,'[2]Recap 2016 sans doublon'!$M$6:$N$56,2,FALSE)</f>
        <v>0.95483161066788624</v>
      </c>
      <c r="G53" s="81">
        <f>VLOOKUP($A:$A,'[2]recap 2017 sans doublon'!$K$7:$M$57,2,FALSE)</f>
        <v>0.91497837999186959</v>
      </c>
      <c r="H53" s="82">
        <f t="shared" si="1"/>
        <v>0.94632798069948276</v>
      </c>
      <c r="I53" s="83" t="s">
        <v>85</v>
      </c>
      <c r="J53" s="83" t="s">
        <v>85</v>
      </c>
      <c r="K53" s="83" t="s">
        <v>85</v>
      </c>
    </row>
    <row r="54" spans="1:11" x14ac:dyDescent="0.25">
      <c r="A54" s="4" t="s">
        <v>33</v>
      </c>
      <c r="B54" s="9">
        <f>VLOOKUP(A:A,'[1]Par PG'!$S$2:$W$59,5,FALSE)</f>
        <v>255</v>
      </c>
      <c r="C54" s="61">
        <f>VLOOKUP($A:$A,'[2]recap 2017 sans doublon'!$K$7:$M$57,3,FALSE)</f>
        <v>18</v>
      </c>
      <c r="D54" s="116">
        <f t="shared" si="0"/>
        <v>7.0588235294117646E-2</v>
      </c>
      <c r="E54" s="81">
        <f>VLOOKUP($A:$A,'[2]Recap 2015 sans doublon'!$K$11:$L$61,2,FALSE)</f>
        <v>0.90007591215644822</v>
      </c>
      <c r="F54" s="82">
        <f>VLOOKUP($A:$A,'[2]Recap 2016 sans doublon'!$M$6:$N$56,2,FALSE)</f>
        <v>0.96510636034093045</v>
      </c>
      <c r="G54" s="81">
        <f>VLOOKUP($A:$A,'[2]recap 2017 sans doublon'!$K$7:$M$57,2,FALSE)</f>
        <v>0.95652430972733116</v>
      </c>
      <c r="H54" s="82">
        <f t="shared" si="1"/>
        <v>0.94056886074156998</v>
      </c>
      <c r="I54" s="83" t="s">
        <v>85</v>
      </c>
      <c r="J54" s="83" t="s">
        <v>85</v>
      </c>
      <c r="K54" s="83" t="s">
        <v>85</v>
      </c>
    </row>
    <row r="55" spans="1:11" x14ac:dyDescent="0.25">
      <c r="A55" s="4" t="s">
        <v>81</v>
      </c>
      <c r="B55" s="9">
        <v>35</v>
      </c>
      <c r="C55" s="61">
        <v>33</v>
      </c>
      <c r="D55" s="62">
        <f t="shared" si="0"/>
        <v>0.94285714285714284</v>
      </c>
      <c r="E55" s="79">
        <v>0.90600000000000003</v>
      </c>
      <c r="F55" s="80">
        <v>0.86899999999999999</v>
      </c>
      <c r="G55" s="79">
        <v>0.8547049767410736</v>
      </c>
      <c r="H55" s="80">
        <f t="shared" si="1"/>
        <v>0.87656832558035791</v>
      </c>
      <c r="I55" s="114">
        <v>0.9</v>
      </c>
      <c r="J55" s="114">
        <v>0.9</v>
      </c>
      <c r="K55" s="115">
        <v>0.9</v>
      </c>
    </row>
    <row r="56" spans="1:11" x14ac:dyDescent="0.25">
      <c r="A56" s="4" t="s">
        <v>34</v>
      </c>
      <c r="B56" s="9">
        <f>VLOOKUP(A:A,'[1]Par PG'!$S$2:$W$59,5,FALSE)</f>
        <v>63</v>
      </c>
      <c r="C56" s="61">
        <f>VLOOKUP($A:$A,'[2]recap 2017 sans doublon'!$K$7:$M$57,3,FALSE)</f>
        <v>4</v>
      </c>
      <c r="D56" s="116">
        <f t="shared" si="0"/>
        <v>6.3492063492063489E-2</v>
      </c>
      <c r="E56" s="81">
        <f>VLOOKUP($A:$A,'[2]Recap 2015 sans doublon'!$K$11:$L$61,2,FALSE)</f>
        <v>0.96678479295831943</v>
      </c>
      <c r="F56" s="82">
        <f>VLOOKUP($A:$A,'[2]Recap 2016 sans doublon'!$M$6:$N$56,2,FALSE)</f>
        <v>0.9487019356548726</v>
      </c>
      <c r="G56" s="81">
        <f>VLOOKUP($A:$A,'[2]recap 2017 sans doublon'!$K$7:$M$57,2,FALSE)</f>
        <v>0.94499817073170722</v>
      </c>
      <c r="H56" s="82">
        <f t="shared" si="1"/>
        <v>0.95349496644829979</v>
      </c>
      <c r="I56" s="83" t="s">
        <v>85</v>
      </c>
      <c r="J56" s="83" t="s">
        <v>85</v>
      </c>
      <c r="K56" s="83" t="s">
        <v>85</v>
      </c>
    </row>
    <row r="57" spans="1:11" x14ac:dyDescent="0.25">
      <c r="A57" s="4" t="s">
        <v>61</v>
      </c>
      <c r="B57" s="9">
        <f>VLOOKUP(A:A,'[1]Par PG'!$S$2:$W$59,5,FALSE)</f>
        <v>270</v>
      </c>
      <c r="C57" s="61">
        <f>VLOOKUP($A:$A,'[2]recap 2017 sans doublon'!$K$7:$M$57,3,FALSE)</f>
        <v>177</v>
      </c>
      <c r="D57" s="62">
        <f t="shared" si="0"/>
        <v>0.65555555555555556</v>
      </c>
      <c r="E57" s="79">
        <f>VLOOKUP($A:$A,'[2]Recap 2015 sans doublon'!$K$11:$L$61,2,FALSE)</f>
        <v>0.94933121974398327</v>
      </c>
      <c r="F57" s="80">
        <f>VLOOKUP($A:$A,'[2]Recap 2016 sans doublon'!$M$6:$N$56,2,FALSE)</f>
        <v>0.94495050911202472</v>
      </c>
      <c r="G57" s="79">
        <f>VLOOKUP($A:$A,'[2]recap 2017 sans doublon'!$K$7:$M$57,2,FALSE)</f>
        <v>0.93306007755645026</v>
      </c>
      <c r="H57" s="80">
        <f t="shared" si="1"/>
        <v>0.94244726880415275</v>
      </c>
      <c r="I57" s="114">
        <v>0.9</v>
      </c>
      <c r="J57" s="114">
        <v>0.9</v>
      </c>
      <c r="K57" s="115">
        <v>0.9</v>
      </c>
    </row>
    <row r="58" spans="1:11" x14ac:dyDescent="0.25">
      <c r="A58" s="4" t="s">
        <v>35</v>
      </c>
      <c r="B58" s="9">
        <f>VLOOKUP(A:A,'[1]Par PG'!$S$2:$W$59,5,FALSE)</f>
        <v>216</v>
      </c>
      <c r="C58" s="61">
        <f>VLOOKUP($A:$A,'[2]recap 2017 sans doublon'!$K$7:$M$57,3,FALSE)</f>
        <v>62</v>
      </c>
      <c r="D58" s="62">
        <f t="shared" si="0"/>
        <v>0.28703703703703703</v>
      </c>
      <c r="E58" s="84" t="s">
        <v>84</v>
      </c>
      <c r="F58" s="84" t="s">
        <v>84</v>
      </c>
      <c r="G58" s="79">
        <f>VLOOKUP($A:$A,'[2]recap 2017 sans doublon'!$K$7:$M$57,2,FALSE)</f>
        <v>0.9264241935483869</v>
      </c>
      <c r="H58" s="80">
        <f t="shared" si="1"/>
        <v>0.9264241935483869</v>
      </c>
      <c r="I58" s="114">
        <v>0.9</v>
      </c>
      <c r="J58" s="114">
        <v>0.9</v>
      </c>
      <c r="K58" s="115">
        <v>0.9</v>
      </c>
    </row>
    <row r="59" spans="1:11" x14ac:dyDescent="0.25">
      <c r="A59" s="4" t="s">
        <v>36</v>
      </c>
      <c r="B59" s="9">
        <f>VLOOKUP(A:A,'[1]Par PG'!$S$2:$W$59,5,FALSE)</f>
        <v>97</v>
      </c>
      <c r="C59" s="61">
        <f>VLOOKUP($A:$A,'[2]recap 2017 sans doublon'!$K$7:$M$57,3,FALSE)</f>
        <v>42</v>
      </c>
      <c r="D59" s="62">
        <f t="shared" si="0"/>
        <v>0.4329896907216495</v>
      </c>
      <c r="E59" s="79">
        <f>VLOOKUP($A:$A,'[2]Recap 2015 sans doublon'!$K$11:$L$61,2,FALSE)</f>
        <v>0.94884877247179578</v>
      </c>
      <c r="F59" s="80">
        <f>VLOOKUP($A:$A,'[2]Recap 2016 sans doublon'!$M$6:$N$56,2,FALSE)</f>
        <v>0.91519897179409715</v>
      </c>
      <c r="G59" s="79">
        <f>VLOOKUP($A:$A,'[2]recap 2017 sans doublon'!$K$7:$M$57,2,FALSE)</f>
        <v>0.90513352555026316</v>
      </c>
      <c r="H59" s="80">
        <f t="shared" si="1"/>
        <v>0.92306042327205207</v>
      </c>
      <c r="I59" s="114">
        <v>0.9</v>
      </c>
      <c r="J59" s="114">
        <v>0.9</v>
      </c>
      <c r="K59" s="115">
        <v>0.9</v>
      </c>
    </row>
    <row r="60" spans="1:11" x14ac:dyDescent="0.25">
      <c r="A60" s="4" t="s">
        <v>37</v>
      </c>
      <c r="B60" s="9">
        <f>VLOOKUP(A:A,'[1]Par PG'!$S$2:$W$59,5,FALSE)</f>
        <v>104</v>
      </c>
      <c r="C60" s="61">
        <v>0</v>
      </c>
      <c r="D60" s="116">
        <f t="shared" si="0"/>
        <v>0</v>
      </c>
      <c r="E60" s="83" t="s">
        <v>85</v>
      </c>
      <c r="F60" s="83" t="s">
        <v>85</v>
      </c>
      <c r="G60" s="83" t="s">
        <v>85</v>
      </c>
      <c r="H60" s="83" t="s">
        <v>85</v>
      </c>
      <c r="I60" s="83" t="s">
        <v>85</v>
      </c>
      <c r="J60" s="83" t="s">
        <v>85</v>
      </c>
      <c r="K60" s="83" t="s">
        <v>85</v>
      </c>
    </row>
    <row r="61" spans="1:11" x14ac:dyDescent="0.25">
      <c r="A61" s="12" t="s">
        <v>80</v>
      </c>
      <c r="B61" s="40">
        <f>SUM(B6:B60)</f>
        <v>2957</v>
      </c>
      <c r="C61" s="41">
        <f>SUM(C6:C60)</f>
        <v>1246</v>
      </c>
      <c r="F61"/>
    </row>
    <row r="62" spans="1:11" x14ac:dyDescent="0.25">
      <c r="F62"/>
    </row>
    <row r="63" spans="1:11" x14ac:dyDescent="0.25">
      <c r="F63"/>
    </row>
    <row r="64" spans="1:11" x14ac:dyDescent="0.25">
      <c r="F64"/>
    </row>
    <row r="65" spans="6:6" x14ac:dyDescent="0.25">
      <c r="F65"/>
    </row>
    <row r="66" spans="6:6" x14ac:dyDescent="0.25">
      <c r="F66"/>
    </row>
    <row r="67" spans="6:6" x14ac:dyDescent="0.25">
      <c r="F67"/>
    </row>
    <row r="68" spans="6:6" x14ac:dyDescent="0.25">
      <c r="F68"/>
    </row>
    <row r="69" spans="6:6" x14ac:dyDescent="0.25">
      <c r="F69"/>
    </row>
    <row r="70" spans="6:6" x14ac:dyDescent="0.25">
      <c r="F70"/>
    </row>
    <row r="71" spans="6:6" x14ac:dyDescent="0.25">
      <c r="F71"/>
    </row>
    <row r="72" spans="6:6" x14ac:dyDescent="0.25">
      <c r="F72"/>
    </row>
    <row r="73" spans="6:6" x14ac:dyDescent="0.25">
      <c r="F73"/>
    </row>
    <row r="74" spans="6:6" x14ac:dyDescent="0.25">
      <c r="F74"/>
    </row>
    <row r="75" spans="6:6" x14ac:dyDescent="0.25">
      <c r="F75"/>
    </row>
    <row r="76" spans="6:6" x14ac:dyDescent="0.25">
      <c r="F76"/>
    </row>
    <row r="77" spans="6:6" x14ac:dyDescent="0.25">
      <c r="F77"/>
    </row>
    <row r="78" spans="6:6" x14ac:dyDescent="0.25">
      <c r="F78"/>
    </row>
    <row r="79" spans="6:6" x14ac:dyDescent="0.25">
      <c r="F79"/>
    </row>
    <row r="80" spans="6: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01" spans="6:6" x14ac:dyDescent="0.25">
      <c r="F101"/>
    </row>
    <row r="102" spans="6:6" x14ac:dyDescent="0.25">
      <c r="F102"/>
    </row>
    <row r="103" spans="6:6" x14ac:dyDescent="0.25">
      <c r="F103"/>
    </row>
    <row r="104" spans="6:6" x14ac:dyDescent="0.25">
      <c r="F104"/>
    </row>
    <row r="105" spans="6:6" x14ac:dyDescent="0.25">
      <c r="F105"/>
    </row>
    <row r="106" spans="6:6" x14ac:dyDescent="0.25">
      <c r="F106"/>
    </row>
    <row r="107" spans="6:6" x14ac:dyDescent="0.25">
      <c r="F107"/>
    </row>
    <row r="108" spans="6:6" x14ac:dyDescent="0.25">
      <c r="F108"/>
    </row>
    <row r="109" spans="6:6" x14ac:dyDescent="0.25">
      <c r="F109"/>
    </row>
    <row r="110" spans="6:6" x14ac:dyDescent="0.25">
      <c r="F110"/>
    </row>
    <row r="111" spans="6:6" x14ac:dyDescent="0.25">
      <c r="F111"/>
    </row>
  </sheetData>
  <mergeCells count="2">
    <mergeCell ref="E4:K4"/>
    <mergeCell ref="B1:K1"/>
  </mergeCells>
  <pageMargins left="0.70866141732283472" right="0.70866141732283472" top="0.74803149606299213" bottom="0.74803149606299213" header="0.31496062992125984" footer="0.31496062992125984"/>
  <pageSetup paperSize="9" scale="59" orientation="portrait" r:id="rId1"/>
  <headerFooter>
    <oddFooter xml:space="preserve">&amp;LAnnexe A4 - DRG 2018-2020 &amp;RPage&amp;P/&amp;N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63"/>
  <sheetViews>
    <sheetView showGridLines="0" workbookViewId="0">
      <pane xSplit="1" ySplit="7" topLeftCell="B8" activePane="bottomRight" state="frozen"/>
      <selection activeCell="A12" sqref="A12"/>
      <selection pane="topRight" activeCell="A12" sqref="A12"/>
      <selection pane="bottomLeft" activeCell="A12" sqref="A12"/>
      <selection pane="bottomRight"/>
    </sheetView>
  </sheetViews>
  <sheetFormatPr baseColWidth="10" defaultRowHeight="15" x14ac:dyDescent="0.25"/>
  <cols>
    <col min="1" max="1" width="29.5703125" customWidth="1"/>
    <col min="2" max="2" width="11.28515625" customWidth="1"/>
    <col min="3" max="4" width="10.7109375" customWidth="1"/>
    <col min="5" max="5" width="13.85546875" customWidth="1"/>
    <col min="6" max="8" width="11.42578125" hidden="1" customWidth="1"/>
    <col min="10" max="10" width="12.28515625" customWidth="1"/>
    <col min="11" max="11" width="12" customWidth="1"/>
    <col min="12" max="14" width="11.42578125" hidden="1" customWidth="1"/>
    <col min="15" max="16" width="11.42578125" customWidth="1"/>
    <col min="17" max="17" width="14.5703125" customWidth="1"/>
    <col min="21" max="65" width="11.42578125" style="33"/>
  </cols>
  <sheetData>
    <row r="1" spans="1:20" ht="37.5" x14ac:dyDescent="0.3">
      <c r="A1" s="102" t="s">
        <v>139</v>
      </c>
      <c r="B1" s="144" t="s">
        <v>97</v>
      </c>
      <c r="C1" s="144"/>
      <c r="D1" s="144"/>
      <c r="E1" s="144"/>
      <c r="F1" s="144"/>
      <c r="G1" s="144"/>
      <c r="H1" s="144"/>
      <c r="I1" s="144"/>
      <c r="J1" s="144"/>
      <c r="K1" s="144"/>
      <c r="L1" s="144"/>
      <c r="M1" s="144"/>
      <c r="N1" s="144"/>
      <c r="O1" s="144"/>
      <c r="P1" s="144"/>
      <c r="Q1" s="144"/>
      <c r="R1" s="144"/>
      <c r="S1" s="144"/>
      <c r="T1" s="144"/>
    </row>
    <row r="2" spans="1:20" ht="18.75" x14ac:dyDescent="0.3">
      <c r="A2" s="102"/>
      <c r="B2" s="90"/>
      <c r="C2" s="90"/>
      <c r="D2" s="90"/>
      <c r="E2" s="90"/>
      <c r="F2" s="90"/>
      <c r="G2" s="90"/>
      <c r="H2" s="90"/>
      <c r="I2" s="90"/>
      <c r="J2" s="90"/>
      <c r="K2" s="90"/>
      <c r="L2" s="90"/>
      <c r="M2" s="90"/>
      <c r="N2" s="90"/>
      <c r="O2" s="90"/>
      <c r="P2" s="90"/>
      <c r="Q2" s="90"/>
      <c r="R2" s="90"/>
      <c r="S2" s="90"/>
      <c r="T2" s="90"/>
    </row>
    <row r="3" spans="1:20" ht="18.75" x14ac:dyDescent="0.3">
      <c r="A3" s="102"/>
      <c r="B3" s="90"/>
      <c r="C3" s="90"/>
      <c r="D3" s="90"/>
      <c r="E3" s="90"/>
      <c r="F3" s="90"/>
      <c r="G3" s="90"/>
      <c r="H3" s="90"/>
      <c r="I3" s="90"/>
      <c r="J3" s="90"/>
      <c r="K3" s="90"/>
      <c r="L3" s="90"/>
      <c r="M3" s="90"/>
      <c r="N3" s="90"/>
      <c r="O3" s="90"/>
      <c r="P3" s="90"/>
      <c r="Q3" s="90"/>
      <c r="R3" s="90"/>
      <c r="S3" s="90"/>
      <c r="T3" s="90"/>
    </row>
    <row r="4" spans="1:20" x14ac:dyDescent="0.25">
      <c r="A4" s="95"/>
    </row>
    <row r="6" spans="1:20" ht="15.95" customHeight="1" x14ac:dyDescent="0.25">
      <c r="A6" s="146" t="s">
        <v>0</v>
      </c>
      <c r="B6" s="147" t="s">
        <v>53</v>
      </c>
      <c r="C6" s="149" t="s">
        <v>87</v>
      </c>
      <c r="D6" s="150"/>
      <c r="E6" s="150"/>
      <c r="F6" s="150"/>
      <c r="G6" s="150"/>
      <c r="H6" s="151"/>
      <c r="I6" s="148" t="s">
        <v>88</v>
      </c>
      <c r="J6" s="148"/>
      <c r="K6" s="148"/>
      <c r="L6" s="148"/>
      <c r="M6" s="148"/>
      <c r="N6" s="148"/>
      <c r="O6" s="145" t="s">
        <v>83</v>
      </c>
      <c r="P6" s="145"/>
      <c r="Q6" s="145"/>
      <c r="R6" s="145"/>
      <c r="S6" s="145"/>
      <c r="T6" s="145"/>
    </row>
    <row r="7" spans="1:20" ht="88.5" customHeight="1" x14ac:dyDescent="0.25">
      <c r="A7" s="146"/>
      <c r="B7" s="147"/>
      <c r="C7" s="18" t="s">
        <v>92</v>
      </c>
      <c r="D7" s="14" t="s">
        <v>90</v>
      </c>
      <c r="E7" s="18" t="s">
        <v>93</v>
      </c>
      <c r="F7" s="14">
        <v>2014</v>
      </c>
      <c r="G7" s="14">
        <v>2015</v>
      </c>
      <c r="H7" s="14">
        <v>2016</v>
      </c>
      <c r="I7" s="52" t="s">
        <v>92</v>
      </c>
      <c r="J7" s="53" t="s">
        <v>91</v>
      </c>
      <c r="K7" s="52" t="s">
        <v>94</v>
      </c>
      <c r="L7" s="54">
        <v>2014</v>
      </c>
      <c r="M7" s="54">
        <v>2015</v>
      </c>
      <c r="N7" s="54">
        <v>2016</v>
      </c>
      <c r="O7" s="124" t="s">
        <v>74</v>
      </c>
      <c r="P7" s="124" t="s">
        <v>75</v>
      </c>
      <c r="Q7" s="124" t="s">
        <v>89</v>
      </c>
      <c r="R7" s="125" t="s">
        <v>8</v>
      </c>
      <c r="S7" s="125" t="s">
        <v>9</v>
      </c>
      <c r="T7" s="125" t="s">
        <v>10</v>
      </c>
    </row>
    <row r="8" spans="1:20" ht="15" customHeight="1" x14ac:dyDescent="0.25">
      <c r="A8" s="4" t="s">
        <v>58</v>
      </c>
      <c r="B8" s="1">
        <f>VLOOKUP(A:A,'Histo - Objectif Propreté'!A5:B60,2,FALSE)</f>
        <v>1</v>
      </c>
      <c r="C8" s="19">
        <f>VLOOKUP($A$6:$A$62,'[3]RECAP EM +ASC'!$C$3:$L$37,2,FALSE)</f>
        <v>1</v>
      </c>
      <c r="D8" s="24">
        <f>+C8/B8</f>
        <v>1</v>
      </c>
      <c r="E8" s="19">
        <f>VLOOKUP(A:A,'[4]ASC G&amp;C'!$J$8:$K$47,2,FALSE)</f>
        <v>9</v>
      </c>
      <c r="F8" s="20">
        <f>VLOOKUP($A$6:$A$62,'[3]RECAP EM +ASC'!$C$3:$L$37,3,FALSE)</f>
        <v>0.98</v>
      </c>
      <c r="G8" s="21">
        <f>VLOOKUP($A$6:$A$62,'[3]RECAP EM +ASC'!$C$3:$L$37,4,FALSE)</f>
        <v>0.95992399999999978</v>
      </c>
      <c r="H8" s="21">
        <f>VLOOKUP($A$6:$A$62,'[3]RECAP EM +ASC'!$C$3:$L$37,5,FALSE)</f>
        <v>0.97245654345654342</v>
      </c>
      <c r="I8" s="26">
        <f>VLOOKUP($A$6:$A$62,'[3]RECAP EM +ASC'!$C$3:$L$37,7,FALSE)</f>
        <v>1</v>
      </c>
      <c r="J8" s="55">
        <v>1</v>
      </c>
      <c r="K8" s="26">
        <f>VLOOKUP(A:A,'[4]EM G&amp;C'!$H$6:$I$39,2,FALSE)</f>
        <v>22</v>
      </c>
      <c r="L8" s="28">
        <f>VLOOKUP($A$6:$A$62,'[3]RECAP EM +ASC'!$C$3:$L$37,8,FALSE)</f>
        <v>0.98790999999999984</v>
      </c>
      <c r="M8" s="29">
        <f>VLOOKUP($A$6:$A$62,'[3]RECAP EM +ASC'!$C$3:$L$37,9,FALSE)</f>
        <v>0.99129117647058818</v>
      </c>
      <c r="N8" s="29">
        <f>VLOOKUP($A$6:$A$62,'[3]RECAP EM +ASC'!$C$3:$L$37,10,FALSE)</f>
        <v>0.97699999999999998</v>
      </c>
      <c r="O8" s="129">
        <f>AVERAGE(F8:H8)</f>
        <v>0.97079351448551432</v>
      </c>
      <c r="P8" s="129">
        <f>AVERAGE(L8:N8)</f>
        <v>0.9854003921568627</v>
      </c>
      <c r="Q8" s="129">
        <f>(+O8*E8+P8*K8)/(E8+K8)</f>
        <v>0.98115968573614876</v>
      </c>
      <c r="R8" s="130">
        <v>0.96</v>
      </c>
      <c r="S8" s="131">
        <v>0.96499999999999997</v>
      </c>
      <c r="T8" s="130">
        <v>0.97</v>
      </c>
    </row>
    <row r="9" spans="1:20" ht="15" customHeight="1" x14ac:dyDescent="0.25">
      <c r="A9" s="4" t="s">
        <v>114</v>
      </c>
      <c r="B9" s="1">
        <f>VLOOKUP(A:A,'Histo - Objectif Propreté'!A6:B61,2,FALSE)</f>
        <v>1</v>
      </c>
      <c r="C9" s="19">
        <f>VLOOKUP($A$6:$A$62,'[3]RECAP EM +ASC'!$C$3:$L$37,2,FALSE)</f>
        <v>1</v>
      </c>
      <c r="D9" s="24">
        <f t="shared" ref="D9:D62" si="0">+C9/B9</f>
        <v>1</v>
      </c>
      <c r="E9" s="19">
        <f>VLOOKUP(A:A,'[4]ASC G&amp;C'!$J$8:$K$47,2,FALSE)</f>
        <v>1</v>
      </c>
      <c r="F9" s="20">
        <f>VLOOKUP($A$6:$A$62,'[3]RECAP EM +ASC'!$C$3:$L$37,3,FALSE)</f>
        <v>0.94767499999999993</v>
      </c>
      <c r="G9" s="21">
        <f>VLOOKUP($A$6:$A$62,'[3]RECAP EM +ASC'!$C$3:$L$37,4,FALSE)</f>
        <v>0.98787727272727288</v>
      </c>
      <c r="H9" s="21">
        <f>VLOOKUP($A$6:$A$62,'[3]RECAP EM +ASC'!$C$3:$L$37,5,FALSE)</f>
        <v>0.97465670348711286</v>
      </c>
      <c r="I9" s="26">
        <f>VLOOKUP($A$6:$A$62,'[3]RECAP EM +ASC'!$C$3:$L$37,7,FALSE)</f>
        <v>1</v>
      </c>
      <c r="J9" s="55">
        <v>1</v>
      </c>
      <c r="K9" s="26">
        <f>VLOOKUP(A:A,'[4]EM G&amp;C'!$H$6:$I$39,2,FALSE)</f>
        <v>4</v>
      </c>
      <c r="L9" s="28">
        <f>VLOOKUP($A$6:$A$62,'[3]RECAP EM +ASC'!$C$3:$L$37,8,FALSE)</f>
        <v>0.97844444444444445</v>
      </c>
      <c r="M9" s="29">
        <f>VLOOKUP($A$6:$A$62,'[3]RECAP EM +ASC'!$C$3:$L$37,9,FALSE)</f>
        <v>0.98136250000000003</v>
      </c>
      <c r="N9" s="29">
        <f>VLOOKUP($A$6:$A$62,'[3]RECAP EM +ASC'!$C$3:$L$37,10,FALSE)</f>
        <v>0.98403030106410594</v>
      </c>
      <c r="O9" s="129">
        <f t="shared" ref="O9:O45" si="1">AVERAGE(F9:H9)</f>
        <v>0.97006965873812856</v>
      </c>
      <c r="P9" s="129">
        <f t="shared" ref="P9:P45" si="2">AVERAGE(L9:N9)</f>
        <v>0.9812790818361834</v>
      </c>
      <c r="Q9" s="129">
        <f t="shared" ref="Q9:Q45" si="3">(+O9*E9+P9*K9)/(E9+K9)</f>
        <v>0.97903719721657245</v>
      </c>
      <c r="R9" s="130">
        <v>0.96</v>
      </c>
      <c r="S9" s="131">
        <v>0.96499999999999997</v>
      </c>
      <c r="T9" s="130">
        <v>0.97</v>
      </c>
    </row>
    <row r="10" spans="1:20" ht="15" customHeight="1" x14ac:dyDescent="0.25">
      <c r="A10" s="4" t="s">
        <v>115</v>
      </c>
      <c r="B10" s="1">
        <f>VLOOKUP(A:A,'Histo - Objectif Propreté'!A7:B62,2,FALSE)</f>
        <v>1</v>
      </c>
      <c r="C10" s="19">
        <f>VLOOKUP($A$6:$A$62,'[3]RECAP EM +ASC'!$C$3:$L$37,2,FALSE)</f>
        <v>1</v>
      </c>
      <c r="D10" s="24">
        <f t="shared" si="0"/>
        <v>1</v>
      </c>
      <c r="E10" s="19">
        <f>VLOOKUP(A:A,'[4]ASC G&amp;C'!$J$8:$K$47,2,FALSE)</f>
        <v>1</v>
      </c>
      <c r="F10" s="20">
        <f>VLOOKUP($A$6:$A$62,'[3]RECAP EM +ASC'!$C$3:$L$37,3,FALSE)</f>
        <v>0.95403333333333329</v>
      </c>
      <c r="G10" s="21">
        <f>VLOOKUP($A$6:$A$62,'[3]RECAP EM +ASC'!$C$3:$L$37,4,FALSE)</f>
        <v>0.89315454545454542</v>
      </c>
      <c r="H10" s="21">
        <f>VLOOKUP($A$6:$A$62,'[3]RECAP EM +ASC'!$C$3:$L$37,5,FALSE)</f>
        <v>0.96199999999999997</v>
      </c>
      <c r="I10" s="26">
        <v>0</v>
      </c>
      <c r="J10" s="55">
        <v>1</v>
      </c>
      <c r="K10" s="26">
        <v>0</v>
      </c>
      <c r="L10" s="28"/>
      <c r="M10" s="29"/>
      <c r="N10" s="29"/>
      <c r="O10" s="129">
        <f t="shared" si="1"/>
        <v>0.93639595959595956</v>
      </c>
      <c r="P10" s="129"/>
      <c r="Q10" s="129">
        <f t="shared" si="3"/>
        <v>0.93639595959595956</v>
      </c>
      <c r="R10" s="130">
        <v>0.96</v>
      </c>
      <c r="S10" s="131">
        <v>0.96499999999999997</v>
      </c>
      <c r="T10" s="130">
        <v>0.97</v>
      </c>
    </row>
    <row r="11" spans="1:20" ht="15" customHeight="1" x14ac:dyDescent="0.25">
      <c r="A11" s="4" t="s">
        <v>116</v>
      </c>
      <c r="B11" s="1">
        <f>VLOOKUP(A:A,'Histo - Objectif Propreté'!A8:B63,2,FALSE)</f>
        <v>1</v>
      </c>
      <c r="C11" s="19">
        <f>VLOOKUP($A$6:$A$62,'[3]RECAP EM +ASC'!$C$3:$L$37,2,FALSE)</f>
        <v>1</v>
      </c>
      <c r="D11" s="24">
        <f t="shared" si="0"/>
        <v>1</v>
      </c>
      <c r="E11" s="19">
        <f>VLOOKUP(A:A,'[4]ASC G&amp;C'!$J$8:$K$47,2,FALSE)</f>
        <v>6</v>
      </c>
      <c r="F11" s="20">
        <f>VLOOKUP($A$6:$A$62,'[3]RECAP EM +ASC'!$C$3:$L$37,3,FALSE)</f>
        <v>0.91489027777777776</v>
      </c>
      <c r="G11" s="21">
        <f>VLOOKUP($A$6:$A$62,'[3]RECAP EM +ASC'!$C$3:$L$37,4,FALSE)</f>
        <v>0.90700000000000003</v>
      </c>
      <c r="H11" s="21">
        <f>VLOOKUP($A$6:$A$62,'[3]RECAP EM +ASC'!$C$3:$L$37,5,FALSE)</f>
        <v>0.97608894183045458</v>
      </c>
      <c r="I11" s="26">
        <f>VLOOKUP($A$6:$A$62,'[3]RECAP EM +ASC'!$C$3:$L$37,7,FALSE)</f>
        <v>1</v>
      </c>
      <c r="J11" s="55">
        <v>1</v>
      </c>
      <c r="K11" s="26">
        <f>VLOOKUP(A:A,'[4]EM G&amp;C'!$H$6:$I$39,2,FALSE)</f>
        <v>14</v>
      </c>
      <c r="L11" s="28">
        <f>VLOOKUP($A$6:$A$62,'[3]RECAP EM +ASC'!$C$3:$L$37,8,FALSE)</f>
        <v>0.96086142191142188</v>
      </c>
      <c r="M11" s="29">
        <f>VLOOKUP($A$6:$A$62,'[3]RECAP EM +ASC'!$C$3:$L$37,9,FALSE)</f>
        <v>0.97027250000000009</v>
      </c>
      <c r="N11" s="29">
        <f>VLOOKUP($A$6:$A$62,'[3]RECAP EM +ASC'!$C$3:$L$37,10,FALSE)</f>
        <v>0.98800661282347713</v>
      </c>
      <c r="O11" s="129">
        <f t="shared" si="1"/>
        <v>0.93265973986941086</v>
      </c>
      <c r="P11" s="129">
        <f t="shared" si="2"/>
        <v>0.97304684491163307</v>
      </c>
      <c r="Q11" s="129">
        <f t="shared" si="3"/>
        <v>0.9609307133989663</v>
      </c>
      <c r="R11" s="130">
        <v>0.96</v>
      </c>
      <c r="S11" s="131">
        <v>0.96499999999999997</v>
      </c>
      <c r="T11" s="130">
        <v>0.97</v>
      </c>
    </row>
    <row r="12" spans="1:20" ht="15" customHeight="1" x14ac:dyDescent="0.25">
      <c r="A12" s="4" t="s">
        <v>117</v>
      </c>
      <c r="B12" s="1">
        <f>VLOOKUP(A:A,'Histo - Objectif Propreté'!A9:B64,2,FALSE)</f>
        <v>1</v>
      </c>
      <c r="C12" s="19">
        <f>VLOOKUP($A$6:$A$62,'[3]RECAP EM +ASC'!$C$3:$L$37,2,FALSE)</f>
        <v>1</v>
      </c>
      <c r="D12" s="24">
        <f t="shared" si="0"/>
        <v>1</v>
      </c>
      <c r="E12" s="19">
        <v>3</v>
      </c>
      <c r="F12" s="20">
        <f>VLOOKUP($A$6:$A$62,'[3]RECAP EM +ASC'!$C$3:$L$37,3,FALSE)</f>
        <v>0.99598750000000003</v>
      </c>
      <c r="G12" s="21">
        <f>VLOOKUP($A$6:$A$62,'[3]RECAP EM +ASC'!$C$3:$L$37,4,FALSE)</f>
        <v>0.98699999999999999</v>
      </c>
      <c r="H12" s="21">
        <f>VLOOKUP($A$6:$A$62,'[3]RECAP EM +ASC'!$C$3:$L$37,5,FALSE)</f>
        <v>0.93700000000000006</v>
      </c>
      <c r="I12" s="26">
        <v>0</v>
      </c>
      <c r="J12" s="55">
        <v>1</v>
      </c>
      <c r="K12" s="26">
        <v>0</v>
      </c>
      <c r="L12" s="28"/>
      <c r="M12" s="29"/>
      <c r="N12" s="29"/>
      <c r="O12" s="129">
        <f t="shared" si="1"/>
        <v>0.9733291666666668</v>
      </c>
      <c r="P12" s="129"/>
      <c r="Q12" s="129">
        <f t="shared" si="3"/>
        <v>0.9733291666666668</v>
      </c>
      <c r="R12" s="130">
        <v>0.96</v>
      </c>
      <c r="S12" s="131">
        <v>0.96499999999999997</v>
      </c>
      <c r="T12" s="130">
        <v>0.97</v>
      </c>
    </row>
    <row r="13" spans="1:20" ht="15" customHeight="1" x14ac:dyDescent="0.25">
      <c r="A13" s="4" t="s">
        <v>118</v>
      </c>
      <c r="B13" s="1">
        <f>VLOOKUP(A:A,'Histo - Objectif Propreté'!A10:B65,2,FALSE)</f>
        <v>1</v>
      </c>
      <c r="C13" s="19">
        <f>VLOOKUP($A$6:$A$62,'[3]RECAP EM +ASC'!$C$3:$L$37,2,FALSE)</f>
        <v>1</v>
      </c>
      <c r="D13" s="24">
        <f t="shared" si="0"/>
        <v>1</v>
      </c>
      <c r="E13" s="19">
        <f>VLOOKUP(A:A,'[4]ASC G&amp;C'!$J$8:$K$47,2,FALSE)</f>
        <v>7</v>
      </c>
      <c r="F13" s="20">
        <f>VLOOKUP($A$6:$A$62,'[3]RECAP EM +ASC'!$C$3:$L$37,3,FALSE)</f>
        <v>0.95774523809523815</v>
      </c>
      <c r="G13" s="21">
        <f>VLOOKUP($A$6:$A$62,'[3]RECAP EM +ASC'!$C$3:$L$37,4,FALSE)</f>
        <v>0.97913636363636358</v>
      </c>
      <c r="H13" s="21">
        <f>VLOOKUP($A$6:$A$62,'[3]RECAP EM +ASC'!$C$3:$L$37,5,FALSE)</f>
        <v>0.93657212482675722</v>
      </c>
      <c r="I13" s="26">
        <f>VLOOKUP($A$6:$A$62,'[3]RECAP EM +ASC'!$C$3:$L$37,7,FALSE)</f>
        <v>1</v>
      </c>
      <c r="J13" s="55">
        <v>1</v>
      </c>
      <c r="K13" s="26">
        <f>VLOOKUP(A:A,'[4]EM G&amp;C'!$H$6:$I$39,2,FALSE)</f>
        <v>7</v>
      </c>
      <c r="L13" s="28">
        <f>VLOOKUP($A$6:$A$62,'[3]RECAP EM +ASC'!$C$3:$L$37,8,FALSE)</f>
        <v>0.98638750000000008</v>
      </c>
      <c r="M13" s="29">
        <f>VLOOKUP($A$6:$A$62,'[3]RECAP EM +ASC'!$C$3:$L$37,9,FALSE)</f>
        <v>0.97980999999999985</v>
      </c>
      <c r="N13" s="29">
        <f>VLOOKUP($A$6:$A$62,'[3]RECAP EM +ASC'!$C$3:$L$37,10,FALSE)</f>
        <v>0.99412822785352006</v>
      </c>
      <c r="O13" s="129">
        <f t="shared" si="1"/>
        <v>0.95781790885278628</v>
      </c>
      <c r="P13" s="129">
        <f t="shared" si="2"/>
        <v>0.98677524261783989</v>
      </c>
      <c r="Q13" s="129">
        <f t="shared" si="3"/>
        <v>0.97229657573531303</v>
      </c>
      <c r="R13" s="130">
        <v>0.96</v>
      </c>
      <c r="S13" s="131">
        <v>0.96499999999999997</v>
      </c>
      <c r="T13" s="130">
        <v>0.97</v>
      </c>
    </row>
    <row r="14" spans="1:20" ht="15" customHeight="1" x14ac:dyDescent="0.25">
      <c r="A14" s="4" t="s">
        <v>119</v>
      </c>
      <c r="B14" s="1">
        <f>VLOOKUP(A:A,'Histo - Objectif Propreté'!A11:B66,2,FALSE)</f>
        <v>1</v>
      </c>
      <c r="C14" s="19">
        <f>VLOOKUP($A$6:$A$62,'[3]RECAP EM +ASC'!$C$3:$L$37,2,FALSE)</f>
        <v>1</v>
      </c>
      <c r="D14" s="24">
        <f t="shared" si="0"/>
        <v>1</v>
      </c>
      <c r="E14" s="19">
        <f>VLOOKUP(A:A,'[4]ASC G&amp;C'!$J$8:$K$47,2,FALSE)</f>
        <v>4</v>
      </c>
      <c r="F14" s="20">
        <f>VLOOKUP($A$6:$A$62,'[3]RECAP EM +ASC'!$C$3:$L$37,3,FALSE)</f>
        <v>0.89616619047619039</v>
      </c>
      <c r="G14" s="21">
        <f>VLOOKUP($A$6:$A$62,'[3]RECAP EM +ASC'!$C$3:$L$37,4,FALSE)</f>
        <v>0.64207954545454538</v>
      </c>
      <c r="H14" s="21">
        <f>VLOOKUP($A$6:$A$62,'[3]RECAP EM +ASC'!$C$3:$L$37,5,FALSE)</f>
        <v>0.62419419495335804</v>
      </c>
      <c r="I14" s="26">
        <f>VLOOKUP($A$6:$A$62,'[3]RECAP EM +ASC'!$C$3:$L$37,7,FALSE)</f>
        <v>1</v>
      </c>
      <c r="J14" s="55">
        <v>1</v>
      </c>
      <c r="K14" s="26">
        <f>VLOOKUP(A:A,'[4]EM G&amp;C'!$H$6:$I$39,2,FALSE)</f>
        <v>4</v>
      </c>
      <c r="L14" s="28">
        <f>VLOOKUP($A$6:$A$62,'[3]RECAP EM +ASC'!$C$3:$L$37,8,FALSE)</f>
        <v>0.94588969696969694</v>
      </c>
      <c r="M14" s="29">
        <f>VLOOKUP($A$6:$A$62,'[3]RECAP EM +ASC'!$C$3:$L$37,9,FALSE)</f>
        <v>0.94415749999999998</v>
      </c>
      <c r="N14" s="29">
        <f>VLOOKUP($A$6:$A$62,'[3]RECAP EM +ASC'!$C$3:$L$37,10,FALSE)</f>
        <v>0.96676291184086505</v>
      </c>
      <c r="O14" s="129">
        <f t="shared" si="1"/>
        <v>0.72081331029469797</v>
      </c>
      <c r="P14" s="129">
        <f t="shared" si="2"/>
        <v>0.95227003627018736</v>
      </c>
      <c r="Q14" s="129">
        <f t="shared" si="3"/>
        <v>0.83654167328244267</v>
      </c>
      <c r="R14" s="130">
        <v>0.96</v>
      </c>
      <c r="S14" s="131">
        <v>0.96499999999999997</v>
      </c>
      <c r="T14" s="130">
        <v>0.97</v>
      </c>
    </row>
    <row r="15" spans="1:20" ht="15" customHeight="1" x14ac:dyDescent="0.25">
      <c r="A15" s="4" t="s">
        <v>120</v>
      </c>
      <c r="B15" s="1">
        <f>VLOOKUP(A:A,'Histo - Objectif Propreté'!A12:B67,2,FALSE)</f>
        <v>1</v>
      </c>
      <c r="C15" s="19">
        <f>VLOOKUP($A$6:$A$62,'[3]RECAP EM +ASC'!$C$3:$L$37,2,FALSE)</f>
        <v>1</v>
      </c>
      <c r="D15" s="24">
        <f t="shared" si="0"/>
        <v>1</v>
      </c>
      <c r="E15" s="19">
        <f>VLOOKUP(A:A,'[4]ASC G&amp;C'!$J$8:$K$47,2,FALSE)</f>
        <v>9</v>
      </c>
      <c r="F15" s="20">
        <f>VLOOKUP($A$6:$A$62,'[3]RECAP EM +ASC'!$C$3:$L$37,3,FALSE)</f>
        <v>0.97361249999999999</v>
      </c>
      <c r="G15" s="21">
        <f>VLOOKUP($A$6:$A$62,'[3]RECAP EM +ASC'!$C$3:$L$37,4,FALSE)</f>
        <v>0.98780000000000001</v>
      </c>
      <c r="H15" s="21">
        <f>VLOOKUP($A$6:$A$62,'[3]RECAP EM +ASC'!$C$3:$L$37,5,FALSE)</f>
        <v>0.99713259797846265</v>
      </c>
      <c r="I15" s="26">
        <f>VLOOKUP($A$6:$A$62,'[3]RECAP EM +ASC'!$C$3:$L$37,7,FALSE)</f>
        <v>1</v>
      </c>
      <c r="J15" s="55">
        <v>1</v>
      </c>
      <c r="K15" s="26">
        <f>VLOOKUP(A:A,'[4]EM G&amp;C'!$H$6:$I$39,2,FALSE)</f>
        <v>8</v>
      </c>
      <c r="L15" s="28">
        <f>VLOOKUP($A$6:$A$62,'[3]RECAP EM +ASC'!$C$3:$L$37,8,FALSE)</f>
        <v>0.73861145833333341</v>
      </c>
      <c r="M15" s="29">
        <f>VLOOKUP($A$6:$A$62,'[3]RECAP EM +ASC'!$C$3:$L$37,9,FALSE)</f>
        <v>0.97206250000000005</v>
      </c>
      <c r="N15" s="29">
        <f>VLOOKUP($A$6:$A$62,'[3]RECAP EM +ASC'!$C$3:$L$37,10,FALSE)</f>
        <v>0.99633885606567052</v>
      </c>
      <c r="O15" s="129">
        <f t="shared" si="1"/>
        <v>0.98618169932615418</v>
      </c>
      <c r="P15" s="129">
        <f t="shared" si="2"/>
        <v>0.90233760479966796</v>
      </c>
      <c r="Q15" s="129">
        <f t="shared" si="3"/>
        <v>0.94672565484310189</v>
      </c>
      <c r="R15" s="130">
        <v>0.96</v>
      </c>
      <c r="S15" s="131">
        <v>0.96499999999999997</v>
      </c>
      <c r="T15" s="130">
        <v>0.97</v>
      </c>
    </row>
    <row r="16" spans="1:20" ht="15" customHeight="1" x14ac:dyDescent="0.25">
      <c r="A16" s="4" t="s">
        <v>121</v>
      </c>
      <c r="B16" s="1">
        <f>VLOOKUP(A:A,'Histo - Objectif Propreté'!A13:B68,2,FALSE)</f>
        <v>1</v>
      </c>
      <c r="C16" s="19">
        <f>VLOOKUP($A$6:$A$62,'[3]RECAP EM +ASC'!$C$3:$L$37,2,FALSE)</f>
        <v>1</v>
      </c>
      <c r="D16" s="24">
        <f t="shared" si="0"/>
        <v>1</v>
      </c>
      <c r="E16" s="19">
        <f>VLOOKUP(A:A,'[4]ASC G&amp;C'!$J$8:$K$47,2,FALSE)</f>
        <v>4</v>
      </c>
      <c r="F16" s="20">
        <f>VLOOKUP($A$6:$A$62,'[3]RECAP EM +ASC'!$C$3:$L$37,3,FALSE)</f>
        <v>0.97214166666666679</v>
      </c>
      <c r="G16" s="21">
        <f>VLOOKUP($A$6:$A$62,'[3]RECAP EM +ASC'!$C$3:$L$37,4,FALSE)</f>
        <v>0.97321818181818198</v>
      </c>
      <c r="H16" s="21">
        <f>VLOOKUP($A$6:$A$62,'[3]RECAP EM +ASC'!$C$3:$L$37,5,FALSE)</f>
        <v>0.98182292736359278</v>
      </c>
      <c r="I16" s="26">
        <f>VLOOKUP($A$6:$A$62,'[3]RECAP EM +ASC'!$C$3:$L$37,7,FALSE)</f>
        <v>1</v>
      </c>
      <c r="J16" s="55">
        <v>1</v>
      </c>
      <c r="K16" s="26">
        <f>VLOOKUP(A:A,'[4]EM G&amp;C'!$H$6:$I$39,2,FALSE)</f>
        <v>8</v>
      </c>
      <c r="L16" s="28">
        <f>VLOOKUP($A$6:$A$62,'[3]RECAP EM +ASC'!$C$3:$L$37,8,FALSE)</f>
        <v>0.89848690476190474</v>
      </c>
      <c r="M16" s="29">
        <f>VLOOKUP($A$6:$A$62,'[3]RECAP EM +ASC'!$C$3:$L$37,9,FALSE)</f>
        <v>0.81293375000000001</v>
      </c>
      <c r="N16" s="29">
        <f>VLOOKUP($A$6:$A$62,'[3]RECAP EM +ASC'!$C$3:$L$37,10,FALSE)</f>
        <v>0.89081850739371538</v>
      </c>
      <c r="O16" s="129">
        <f t="shared" si="1"/>
        <v>0.97572759194948055</v>
      </c>
      <c r="P16" s="129">
        <f t="shared" si="2"/>
        <v>0.8674130540518733</v>
      </c>
      <c r="Q16" s="129">
        <f t="shared" si="3"/>
        <v>0.90351790001774235</v>
      </c>
      <c r="R16" s="130">
        <v>0.96</v>
      </c>
      <c r="S16" s="131">
        <v>0.96499999999999997</v>
      </c>
      <c r="T16" s="130">
        <v>0.97</v>
      </c>
    </row>
    <row r="17" spans="1:20" ht="15" customHeight="1" x14ac:dyDescent="0.25">
      <c r="A17" s="4" t="s">
        <v>122</v>
      </c>
      <c r="B17" s="1">
        <f>VLOOKUP(A:A,'Histo - Objectif Propreté'!A14:B69,2,FALSE)</f>
        <v>1</v>
      </c>
      <c r="C17" s="19">
        <f>VLOOKUP($A$6:$A$62,'[3]RECAP EM +ASC'!$C$3:$L$37,2,FALSE)</f>
        <v>1</v>
      </c>
      <c r="D17" s="24">
        <f t="shared" si="0"/>
        <v>1</v>
      </c>
      <c r="E17" s="19">
        <f>VLOOKUP(A:A,'[4]ASC G&amp;C'!$J$8:$K$47,2,FALSE)</f>
        <v>3</v>
      </c>
      <c r="F17" s="20">
        <f>VLOOKUP($A$6:$A$62,'[3]RECAP EM +ASC'!$C$3:$L$37,3,FALSE)</f>
        <v>0.99829444444444448</v>
      </c>
      <c r="G17" s="21">
        <f>VLOOKUP($A$6:$A$62,'[3]RECAP EM +ASC'!$C$3:$L$37,4,FALSE)</f>
        <v>0.99700606060606056</v>
      </c>
      <c r="H17" s="21">
        <f>VLOOKUP($A$6:$A$62,'[3]RECAP EM +ASC'!$C$3:$L$37,5,FALSE)</f>
        <v>0.99169137156952003</v>
      </c>
      <c r="I17" s="26">
        <v>0</v>
      </c>
      <c r="J17" s="55">
        <v>1</v>
      </c>
      <c r="K17" s="26">
        <v>0</v>
      </c>
      <c r="L17" s="28"/>
      <c r="M17" s="29"/>
      <c r="N17" s="29"/>
      <c r="O17" s="129">
        <f t="shared" si="1"/>
        <v>0.99566395887334169</v>
      </c>
      <c r="P17" s="129"/>
      <c r="Q17" s="129">
        <f t="shared" si="3"/>
        <v>0.99566395887334169</v>
      </c>
      <c r="R17" s="130">
        <v>0.96</v>
      </c>
      <c r="S17" s="131">
        <v>0.96499999999999997</v>
      </c>
      <c r="T17" s="130">
        <v>0.97</v>
      </c>
    </row>
    <row r="18" spans="1:20" ht="15" customHeight="1" x14ac:dyDescent="0.25">
      <c r="A18" s="4" t="s">
        <v>123</v>
      </c>
      <c r="B18" s="1">
        <f>VLOOKUP(A:A,'Histo - Objectif Propreté'!A15:B70,2,FALSE)</f>
        <v>1</v>
      </c>
      <c r="C18" s="19">
        <f>VLOOKUP($A$6:$A$62,'[3]RECAP EM +ASC'!$C$3:$L$37,2,FALSE)</f>
        <v>1</v>
      </c>
      <c r="D18" s="24">
        <f t="shared" si="0"/>
        <v>1</v>
      </c>
      <c r="E18" s="19">
        <f>VLOOKUP(A:A,'[4]ASC G&amp;C'!$J$8:$K$47,2,FALSE)</f>
        <v>3</v>
      </c>
      <c r="F18" s="20">
        <f>VLOOKUP($A$6:$A$62,'[3]RECAP EM +ASC'!$C$3:$L$37,3,FALSE)</f>
        <v>0.8783361111111111</v>
      </c>
      <c r="G18" s="21">
        <f>VLOOKUP($A$6:$A$62,'[3]RECAP EM +ASC'!$C$3:$L$37,4,FALSE)</f>
        <v>0.8039878787878787</v>
      </c>
      <c r="H18" s="21">
        <f>VLOOKUP($A$6:$A$62,'[3]RECAP EM +ASC'!$C$3:$L$37,5,FALSE)</f>
        <v>0.97745902576176658</v>
      </c>
      <c r="I18" s="26">
        <f>VLOOKUP($A$6:$A$62,'[3]RECAP EM +ASC'!$C$3:$L$37,7,FALSE)</f>
        <v>1</v>
      </c>
      <c r="J18" s="55">
        <v>1</v>
      </c>
      <c r="K18" s="26">
        <f>VLOOKUP(A:A,'[4]EM G&amp;C'!$H$6:$I$39,2,FALSE)</f>
        <v>7</v>
      </c>
      <c r="L18" s="28">
        <f>VLOOKUP($A$6:$A$62,'[3]RECAP EM +ASC'!$C$3:$L$37,8,FALSE)</f>
        <v>0.98187777777777774</v>
      </c>
      <c r="M18" s="29">
        <f>VLOOKUP($A$6:$A$62,'[3]RECAP EM +ASC'!$C$3:$L$37,9,FALSE)</f>
        <v>0.98564857142857143</v>
      </c>
      <c r="N18" s="29">
        <f>VLOOKUP($A$6:$A$62,'[3]RECAP EM +ASC'!$C$3:$L$37,10,FALSE)</f>
        <v>0.98331099794514432</v>
      </c>
      <c r="O18" s="129">
        <f t="shared" si="1"/>
        <v>0.88659433855358538</v>
      </c>
      <c r="P18" s="129">
        <f t="shared" si="2"/>
        <v>0.98361244905049772</v>
      </c>
      <c r="Q18" s="129">
        <f t="shared" si="3"/>
        <v>0.95450701590142406</v>
      </c>
      <c r="R18" s="130">
        <v>0.96</v>
      </c>
      <c r="S18" s="131">
        <v>0.96499999999999997</v>
      </c>
      <c r="T18" s="130">
        <v>0.97</v>
      </c>
    </row>
    <row r="19" spans="1:20" ht="15" customHeight="1" x14ac:dyDescent="0.25">
      <c r="A19" s="4" t="s">
        <v>124</v>
      </c>
      <c r="B19" s="1">
        <f>VLOOKUP(A:A,'Histo - Objectif Propreté'!A16:B71,2,FALSE)</f>
        <v>1</v>
      </c>
      <c r="C19" s="19">
        <f>VLOOKUP($A$6:$A$62,'[3]RECAP EM +ASC'!$C$3:$L$37,2,FALSE)</f>
        <v>1</v>
      </c>
      <c r="D19" s="24">
        <f t="shared" si="0"/>
        <v>1</v>
      </c>
      <c r="E19" s="19">
        <f>VLOOKUP(A:A,'[4]ASC G&amp;C'!$J$8:$K$47,2,FALSE)</f>
        <v>2</v>
      </c>
      <c r="F19" s="20">
        <f>VLOOKUP($A$6:$A$62,'[3]RECAP EM +ASC'!$C$3:$L$37,3,FALSE)</f>
        <v>0.98908333333333331</v>
      </c>
      <c r="G19" s="21">
        <f>VLOOKUP($A$6:$A$62,'[3]RECAP EM +ASC'!$C$3:$L$37,4,FALSE)</f>
        <v>0.95314545454545441</v>
      </c>
      <c r="H19" s="21">
        <f>VLOOKUP($A$6:$A$62,'[3]RECAP EM +ASC'!$C$3:$L$37,5,FALSE)</f>
        <v>0.93211080586080586</v>
      </c>
      <c r="I19" s="26">
        <f>VLOOKUP($A$6:$A$62,'[3]RECAP EM +ASC'!$C$3:$L$37,7,FALSE)</f>
        <v>1</v>
      </c>
      <c r="J19" s="55">
        <v>1</v>
      </c>
      <c r="K19" s="26">
        <f>VLOOKUP(A:A,'[4]EM G&amp;C'!$H$6:$I$39,2,FALSE)</f>
        <v>9</v>
      </c>
      <c r="L19" s="28">
        <f>VLOOKUP($A$6:$A$62,'[3]RECAP EM +ASC'!$C$3:$L$37,8,FALSE)</f>
        <v>0.94730185185185178</v>
      </c>
      <c r="M19" s="29">
        <f>VLOOKUP($A$6:$A$62,'[3]RECAP EM +ASC'!$C$3:$L$37,9,FALSE)</f>
        <v>0.97306666666666664</v>
      </c>
      <c r="N19" s="29">
        <f>VLOOKUP($A$6:$A$62,'[3]RECAP EM +ASC'!$C$3:$L$37,10,FALSE)</f>
        <v>0.84890481015101082</v>
      </c>
      <c r="O19" s="129">
        <f t="shared" si="1"/>
        <v>0.95811319791319782</v>
      </c>
      <c r="P19" s="129">
        <f t="shared" si="2"/>
        <v>0.92309110955650964</v>
      </c>
      <c r="Q19" s="129">
        <f t="shared" si="3"/>
        <v>0.92945876198499844</v>
      </c>
      <c r="R19" s="130">
        <v>0.96</v>
      </c>
      <c r="S19" s="131">
        <v>0.96499999999999997</v>
      </c>
      <c r="T19" s="130">
        <v>0.97</v>
      </c>
    </row>
    <row r="20" spans="1:20" ht="15" customHeight="1" x14ac:dyDescent="0.25">
      <c r="A20" s="4" t="s">
        <v>125</v>
      </c>
      <c r="B20" s="1">
        <f>VLOOKUP(A:A,'Histo - Objectif Propreté'!A17:B72,2,FALSE)</f>
        <v>1</v>
      </c>
      <c r="C20" s="19">
        <f>VLOOKUP($A$6:$A$62,'[3]RECAP EM +ASC'!$C$3:$L$37,2,FALSE)</f>
        <v>1</v>
      </c>
      <c r="D20" s="24">
        <f t="shared" si="0"/>
        <v>1</v>
      </c>
      <c r="E20" s="19">
        <f>VLOOKUP(A:A,'[4]ASC G&amp;C'!$J$8:$K$47,2,FALSE)</f>
        <v>13</v>
      </c>
      <c r="F20" s="20">
        <f>VLOOKUP($A$6:$A$62,'[3]RECAP EM +ASC'!$C$3:$L$37,3,FALSE)</f>
        <v>0.9215958333333335</v>
      </c>
      <c r="G20" s="21">
        <f>VLOOKUP($A$6:$A$62,'[3]RECAP EM +ASC'!$C$3:$L$37,4,FALSE)</f>
        <v>0.89428896103896094</v>
      </c>
      <c r="H20" s="21">
        <f>VLOOKUP($A$6:$A$62,'[3]RECAP EM +ASC'!$C$3:$L$37,5,FALSE)</f>
        <v>0.90970978676051439</v>
      </c>
      <c r="I20" s="26">
        <f>VLOOKUP($A$6:$A$62,'[3]RECAP EM +ASC'!$C$3:$L$37,7,FALSE)</f>
        <v>1</v>
      </c>
      <c r="J20" s="55">
        <v>1</v>
      </c>
      <c r="K20" s="26">
        <f>VLOOKUP(A:A,'[4]EM G&amp;C'!$H$6:$I$39,2,FALSE)</f>
        <v>49</v>
      </c>
      <c r="L20" s="28">
        <f>VLOOKUP($A$6:$A$62,'[3]RECAP EM +ASC'!$C$3:$L$37,8,FALSE)</f>
        <v>0.91919181173436471</v>
      </c>
      <c r="M20" s="29">
        <f>VLOOKUP($A$6:$A$62,'[3]RECAP EM +ASC'!$C$3:$L$37,9,FALSE)</f>
        <v>0.97770629148629162</v>
      </c>
      <c r="N20" s="29">
        <f>VLOOKUP($A$6:$A$62,'[3]RECAP EM +ASC'!$C$3:$L$37,10,FALSE)</f>
        <v>0.99132285200378378</v>
      </c>
      <c r="O20" s="129">
        <f t="shared" si="1"/>
        <v>0.90853152704426954</v>
      </c>
      <c r="P20" s="129">
        <f t="shared" si="2"/>
        <v>0.96274031840814667</v>
      </c>
      <c r="Q20" s="129">
        <f t="shared" si="3"/>
        <v>0.95137395892862398</v>
      </c>
      <c r="R20" s="130">
        <v>0.96</v>
      </c>
      <c r="S20" s="131">
        <v>0.96499999999999997</v>
      </c>
      <c r="T20" s="130">
        <v>0.97</v>
      </c>
    </row>
    <row r="21" spans="1:20" ht="15" customHeight="1" x14ac:dyDescent="0.25">
      <c r="A21" s="4" t="s">
        <v>126</v>
      </c>
      <c r="B21" s="1">
        <f>VLOOKUP(A:A,'Histo - Objectif Propreté'!A18:B73,2,FALSE)</f>
        <v>1</v>
      </c>
      <c r="C21" s="19">
        <f>VLOOKUP($A$6:$A$62,'[3]RECAP EM +ASC'!$C$3:$L$37,2,FALSE)</f>
        <v>1</v>
      </c>
      <c r="D21" s="24">
        <f t="shared" si="0"/>
        <v>1</v>
      </c>
      <c r="E21" s="19">
        <f>VLOOKUP(A:A,'[4]ASC G&amp;C'!$J$8:$K$47,2,FALSE)</f>
        <v>15</v>
      </c>
      <c r="F21" s="20">
        <f>VLOOKUP($A$6:$A$62,'[3]RECAP EM +ASC'!$C$3:$L$37,3,FALSE)</f>
        <v>0.93268106060606071</v>
      </c>
      <c r="G21" s="21">
        <f>VLOOKUP($A$6:$A$62,'[3]RECAP EM +ASC'!$C$3:$L$37,4,FALSE)</f>
        <v>0.94823106060606044</v>
      </c>
      <c r="H21" s="21">
        <f>VLOOKUP($A$6:$A$62,'[3]RECAP EM +ASC'!$C$3:$L$37,5,FALSE)</f>
        <v>0.95935770787521768</v>
      </c>
      <c r="I21" s="26">
        <f>VLOOKUP($A$6:$A$62,'[3]RECAP EM +ASC'!$C$3:$L$37,7,FALSE)</f>
        <v>1</v>
      </c>
      <c r="J21" s="55">
        <v>1</v>
      </c>
      <c r="K21" s="26">
        <f>VLOOKUP(A:A,'[4]EM G&amp;C'!$H$6:$I$39,2,FALSE)</f>
        <v>52</v>
      </c>
      <c r="L21" s="28">
        <f>VLOOKUP($A$6:$A$62,'[3]RECAP EM +ASC'!$C$3:$L$37,8,FALSE)</f>
        <v>0.95813356524427951</v>
      </c>
      <c r="M21" s="29">
        <f>VLOOKUP($A$6:$A$62,'[3]RECAP EM +ASC'!$C$3:$L$37,9,FALSE)</f>
        <v>0.97891795206971677</v>
      </c>
      <c r="N21" s="29">
        <f>VLOOKUP($A$6:$A$62,'[3]RECAP EM +ASC'!$C$3:$L$37,10,FALSE)</f>
        <v>0.98086709118615611</v>
      </c>
      <c r="O21" s="129">
        <f t="shared" si="1"/>
        <v>0.94675660969577968</v>
      </c>
      <c r="P21" s="129">
        <f t="shared" si="2"/>
        <v>0.97263953616671761</v>
      </c>
      <c r="Q21" s="129">
        <f t="shared" si="3"/>
        <v>0.96684485113591057</v>
      </c>
      <c r="R21" s="130">
        <v>0.96</v>
      </c>
      <c r="S21" s="131">
        <v>0.96499999999999997</v>
      </c>
      <c r="T21" s="130">
        <v>0.97</v>
      </c>
    </row>
    <row r="22" spans="1:20" ht="15" customHeight="1" x14ac:dyDescent="0.25">
      <c r="A22" s="4" t="s">
        <v>127</v>
      </c>
      <c r="B22" s="1">
        <f>VLOOKUP(A:A,'Histo - Objectif Propreté'!A19:B74,2,FALSE)</f>
        <v>1</v>
      </c>
      <c r="C22" s="19">
        <f>VLOOKUP($A$6:$A$62,'[3]RECAP EM +ASC'!$C$3:$L$37,2,FALSE)</f>
        <v>1</v>
      </c>
      <c r="D22" s="24">
        <f t="shared" si="0"/>
        <v>1</v>
      </c>
      <c r="E22" s="19">
        <f>VLOOKUP(A:A,'[4]ASC G&amp;C'!$J$8:$K$47,2,FALSE)+6</f>
        <v>12</v>
      </c>
      <c r="F22" s="20">
        <f>VLOOKUP($A$6:$A$62,'[3]RECAP EM +ASC'!$C$3:$L$37,3,FALSE)</f>
        <v>0.92367064814814837</v>
      </c>
      <c r="G22" s="21">
        <f>VLOOKUP($A$6:$A$62,'[3]RECAP EM +ASC'!$C$3:$L$37,4,FALSE)</f>
        <v>0.9408618939393939</v>
      </c>
      <c r="H22" s="21">
        <f>VLOOKUP($A$6:$A$62,'[3]RECAP EM +ASC'!$C$3:$L$37,5,FALSE)</f>
        <v>0.93044925062510297</v>
      </c>
      <c r="I22" s="26">
        <f>VLOOKUP($A$6:$A$62,'[3]RECAP EM +ASC'!$C$3:$L$37,7,FALSE)</f>
        <v>1</v>
      </c>
      <c r="J22" s="55">
        <v>1</v>
      </c>
      <c r="K22" s="26">
        <f>VLOOKUP(A:A,'[4]EM G&amp;C'!$H$6:$I$39,2,FALSE)+12</f>
        <v>38</v>
      </c>
      <c r="L22" s="28">
        <f>VLOOKUP($A$6:$A$62,'[3]RECAP EM +ASC'!$C$3:$L$37,8,FALSE)</f>
        <v>0.97709301801801807</v>
      </c>
      <c r="M22" s="29">
        <f>VLOOKUP($A$6:$A$62,'[3]RECAP EM +ASC'!$C$3:$L$37,9,FALSE)</f>
        <v>0.95573796653796672</v>
      </c>
      <c r="N22" s="29">
        <f>VLOOKUP($A$6:$A$62,'[3]RECAP EM +ASC'!$C$3:$L$37,10,FALSE)</f>
        <v>0.96852878195434444</v>
      </c>
      <c r="O22" s="129">
        <f t="shared" si="1"/>
        <v>0.93166059757088171</v>
      </c>
      <c r="P22" s="129">
        <f t="shared" si="2"/>
        <v>0.96711992217010978</v>
      </c>
      <c r="Q22" s="129">
        <f t="shared" si="3"/>
        <v>0.95860968426629511</v>
      </c>
      <c r="R22" s="130">
        <v>0.96</v>
      </c>
      <c r="S22" s="131">
        <v>0.96499999999999997</v>
      </c>
      <c r="T22" s="130">
        <v>0.97</v>
      </c>
    </row>
    <row r="23" spans="1:20" ht="15" customHeight="1" x14ac:dyDescent="0.25">
      <c r="A23" s="4" t="s">
        <v>128</v>
      </c>
      <c r="B23" s="1">
        <f>VLOOKUP(A:A,'Histo - Objectif Propreté'!A20:B75,2,FALSE)</f>
        <v>1</v>
      </c>
      <c r="C23" s="19">
        <f>VLOOKUP($A$6:$A$62,'[3]RECAP EM +ASC'!$C$3:$L$37,2,FALSE)</f>
        <v>1</v>
      </c>
      <c r="D23" s="24">
        <f t="shared" si="0"/>
        <v>1</v>
      </c>
      <c r="E23" s="19">
        <f>VLOOKUP(A:A,'[4]ASC G&amp;C'!$J$8:$K$47,2,FALSE)</f>
        <v>3</v>
      </c>
      <c r="F23" s="20">
        <f>VLOOKUP($A$6:$A$62,'[3]RECAP EM +ASC'!$C$3:$L$37,3,FALSE)</f>
        <v>0.96059166666666662</v>
      </c>
      <c r="G23" s="21">
        <f>VLOOKUP($A$6:$A$62,'[3]RECAP EM +ASC'!$C$3:$L$37,4,FALSE)</f>
        <v>0.99094999999999989</v>
      </c>
      <c r="H23" s="21">
        <f>VLOOKUP($A$6:$A$62,'[3]RECAP EM +ASC'!$C$3:$L$37,5,FALSE)</f>
        <v>0.91295352437044586</v>
      </c>
      <c r="I23" s="26">
        <f>VLOOKUP($A$6:$A$62,'[3]RECAP EM +ASC'!$C$3:$L$37,7,FALSE)</f>
        <v>1</v>
      </c>
      <c r="J23" s="55">
        <f>+I23/B23</f>
        <v>1</v>
      </c>
      <c r="K23" s="26">
        <f>VLOOKUP(A:A,'[4]EM G&amp;C'!$H$6:$I$39,2,FALSE)</f>
        <v>23</v>
      </c>
      <c r="L23" s="28">
        <f>VLOOKUP($A$6:$A$62,'[3]RECAP EM +ASC'!$C$3:$L$37,8,FALSE)</f>
        <v>0.99452608695652167</v>
      </c>
      <c r="M23" s="29">
        <f>VLOOKUP($A$6:$A$62,'[3]RECAP EM +ASC'!$C$3:$L$37,9,FALSE)</f>
        <v>0.99091017391304359</v>
      </c>
      <c r="N23" s="29">
        <f>VLOOKUP($A$6:$A$62,'[3]RECAP EM +ASC'!$C$3:$L$37,10,FALSE)</f>
        <v>0.99173638144501874</v>
      </c>
      <c r="O23" s="129">
        <f t="shared" si="1"/>
        <v>0.95483173034570401</v>
      </c>
      <c r="P23" s="129">
        <f t="shared" si="2"/>
        <v>0.99239088077152804</v>
      </c>
      <c r="Q23" s="129">
        <f t="shared" si="3"/>
        <v>0.98805713264547146</v>
      </c>
      <c r="R23" s="130">
        <v>0.96</v>
      </c>
      <c r="S23" s="131">
        <v>0.96499999999999997</v>
      </c>
      <c r="T23" s="130">
        <v>0.97</v>
      </c>
    </row>
    <row r="24" spans="1:20" ht="15" customHeight="1" x14ac:dyDescent="0.25">
      <c r="A24" s="4" t="s">
        <v>129</v>
      </c>
      <c r="B24" s="1">
        <f>VLOOKUP(A:A,'Histo - Objectif Propreté'!A21:B76,2,FALSE)</f>
        <v>1</v>
      </c>
      <c r="C24" s="19">
        <f>VLOOKUP($A$6:$A$62,'[3]RECAP EM +ASC'!$C$3:$L$37,2,FALSE)</f>
        <v>1</v>
      </c>
      <c r="D24" s="24">
        <f t="shared" si="0"/>
        <v>1</v>
      </c>
      <c r="E24" s="19">
        <f>VLOOKUP(A:A,'[4]ASC G&amp;C'!$J$8:$K$47,2,FALSE)</f>
        <v>5</v>
      </c>
      <c r="F24" s="20">
        <f>VLOOKUP($A$6:$A$62,'[3]RECAP EM +ASC'!$C$3:$L$37,3,FALSE)</f>
        <v>0.99155833333333343</v>
      </c>
      <c r="G24" s="21">
        <f>VLOOKUP($A$6:$A$62,'[3]RECAP EM +ASC'!$C$3:$L$37,4,FALSE)</f>
        <v>0.97518545454545469</v>
      </c>
      <c r="H24" s="21">
        <f>VLOOKUP($A$6:$A$62,'[3]RECAP EM +ASC'!$C$3:$L$37,5,FALSE)</f>
        <v>0.93396444400876644</v>
      </c>
      <c r="I24" s="26">
        <f>VLOOKUP($A$6:$A$62,'[3]RECAP EM +ASC'!$C$3:$L$37,7,FALSE)</f>
        <v>1</v>
      </c>
      <c r="J24" s="55">
        <f t="shared" ref="J24:J62" si="4">+I24/B24</f>
        <v>1</v>
      </c>
      <c r="K24" s="26">
        <f>VLOOKUP(A:A,'[4]EM G&amp;C'!$H$6:$I$39,2,FALSE)</f>
        <v>15</v>
      </c>
      <c r="L24" s="28">
        <f>VLOOKUP($A$6:$A$62,'[3]RECAP EM +ASC'!$C$3:$L$37,8,FALSE)</f>
        <v>0.94225000000000014</v>
      </c>
      <c r="M24" s="29">
        <f>VLOOKUP($A$6:$A$62,'[3]RECAP EM +ASC'!$C$3:$L$37,9,FALSE)</f>
        <v>0.96061500000000011</v>
      </c>
      <c r="N24" s="29">
        <f>VLOOKUP($A$6:$A$62,'[3]RECAP EM +ASC'!$C$3:$L$37,10,FALSE)</f>
        <v>0.98359328952345759</v>
      </c>
      <c r="O24" s="129">
        <f t="shared" si="1"/>
        <v>0.96690274396251807</v>
      </c>
      <c r="P24" s="129">
        <f t="shared" si="2"/>
        <v>0.96215276317448595</v>
      </c>
      <c r="Q24" s="129">
        <f t="shared" si="3"/>
        <v>0.96334025837149395</v>
      </c>
      <c r="R24" s="130">
        <v>0.96</v>
      </c>
      <c r="S24" s="131">
        <v>0.96499999999999997</v>
      </c>
      <c r="T24" s="130">
        <v>0.97</v>
      </c>
    </row>
    <row r="25" spans="1:20" ht="15" customHeight="1" x14ac:dyDescent="0.25">
      <c r="A25" s="4" t="s">
        <v>130</v>
      </c>
      <c r="B25" s="1">
        <f>VLOOKUP(A:A,'Histo - Objectif Propreté'!A22:B77,2,FALSE)</f>
        <v>1</v>
      </c>
      <c r="C25" s="19">
        <f>VLOOKUP($A$6:$A$62,'[3]RECAP EM +ASC'!$C$3:$L$37,2,FALSE)</f>
        <v>1</v>
      </c>
      <c r="D25" s="24">
        <f t="shared" si="0"/>
        <v>1</v>
      </c>
      <c r="E25" s="19">
        <v>3</v>
      </c>
      <c r="F25" s="20">
        <f>VLOOKUP($A$6:$A$62,'[3]RECAP EM +ASC'!$C$3:$L$37,3,FALSE)</f>
        <v>1</v>
      </c>
      <c r="G25" s="21">
        <f>VLOOKUP($A$6:$A$62,'[3]RECAP EM +ASC'!$C$3:$L$37,4,FALSE)</f>
        <v>0.99692727272727277</v>
      </c>
      <c r="H25" s="21">
        <f>VLOOKUP($A$6:$A$62,'[3]RECAP EM +ASC'!$C$3:$L$37,5,FALSE)</f>
        <v>1</v>
      </c>
      <c r="I25" s="26">
        <v>0</v>
      </c>
      <c r="J25" s="55">
        <f t="shared" si="4"/>
        <v>0</v>
      </c>
      <c r="K25" s="26">
        <v>0</v>
      </c>
      <c r="L25" s="28" t="s">
        <v>85</v>
      </c>
      <c r="M25" s="29" t="s">
        <v>85</v>
      </c>
      <c r="N25" s="29" t="s">
        <v>85</v>
      </c>
      <c r="O25" s="129">
        <f t="shared" si="1"/>
        <v>0.99897575757575752</v>
      </c>
      <c r="P25" s="129">
        <v>0</v>
      </c>
      <c r="Q25" s="129">
        <f>(+O25*E25+P25*K25)/(E25+K25)</f>
        <v>0.99897575757575752</v>
      </c>
      <c r="R25" s="130">
        <v>0.96</v>
      </c>
      <c r="S25" s="131">
        <v>0.96499999999999997</v>
      </c>
      <c r="T25" s="130">
        <v>0.97</v>
      </c>
    </row>
    <row r="26" spans="1:20" ht="15" customHeight="1" x14ac:dyDescent="0.25">
      <c r="A26" s="4" t="s">
        <v>131</v>
      </c>
      <c r="B26" s="1">
        <f>VLOOKUP(A:A,'Histo - Objectif Propreté'!A23:B78,2,FALSE)</f>
        <v>1</v>
      </c>
      <c r="C26" s="19">
        <f>VLOOKUP($A$6:$A$62,'[3]RECAP EM +ASC'!$C$3:$L$37,2,FALSE)</f>
        <v>1</v>
      </c>
      <c r="D26" s="24">
        <f t="shared" si="0"/>
        <v>1</v>
      </c>
      <c r="E26" s="19">
        <f>VLOOKUP(A:A,'[4]ASC G&amp;C'!$J$8:$K$47,2,FALSE)</f>
        <v>2</v>
      </c>
      <c r="F26" s="20">
        <f>VLOOKUP($A$6:$A$62,'[3]RECAP EM +ASC'!$C$3:$L$37,3,FALSE)</f>
        <v>0.99986666666666668</v>
      </c>
      <c r="G26" s="21">
        <f>VLOOKUP($A$6:$A$62,'[3]RECAP EM +ASC'!$C$3:$L$37,4,FALSE)</f>
        <v>0.99461818181818185</v>
      </c>
      <c r="H26" s="21">
        <f>VLOOKUP($A$6:$A$62,'[3]RECAP EM +ASC'!$C$3:$L$37,5,FALSE)</f>
        <v>0.99342995169082127</v>
      </c>
      <c r="I26" s="26">
        <f>VLOOKUP($A$6:$A$62,'[3]RECAP EM +ASC'!$C$3:$L$37,7,FALSE)</f>
        <v>1</v>
      </c>
      <c r="J26" s="55">
        <f t="shared" si="4"/>
        <v>1</v>
      </c>
      <c r="K26" s="26">
        <f>VLOOKUP(A:A,'[4]EM G&amp;C'!$H$6:$I$39,2,FALSE)</f>
        <v>3</v>
      </c>
      <c r="L26" s="28">
        <f>VLOOKUP($A$6:$A$62,'[3]RECAP EM +ASC'!$C$3:$L$37,8,FALSE)</f>
        <v>0.9745166666666667</v>
      </c>
      <c r="M26" s="29">
        <f>VLOOKUP($A$6:$A$62,'[3]RECAP EM +ASC'!$C$3:$L$37,9,FALSE)</f>
        <v>0.96736999999999995</v>
      </c>
      <c r="N26" s="29">
        <f>VLOOKUP($A$6:$A$62,'[3]RECAP EM +ASC'!$C$3:$L$37,10,FALSE)</f>
        <v>0.92579879005153487</v>
      </c>
      <c r="O26" s="129">
        <f t="shared" si="1"/>
        <v>0.99597160005855656</v>
      </c>
      <c r="P26" s="129">
        <f t="shared" si="2"/>
        <v>0.95589515223940047</v>
      </c>
      <c r="Q26" s="129">
        <f t="shared" si="3"/>
        <v>0.97192573136706284</v>
      </c>
      <c r="R26" s="130">
        <v>0.96</v>
      </c>
      <c r="S26" s="131">
        <v>0.96499999999999997</v>
      </c>
      <c r="T26" s="130">
        <v>0.97</v>
      </c>
    </row>
    <row r="27" spans="1:20" ht="15" customHeight="1" x14ac:dyDescent="0.25">
      <c r="A27" s="4" t="s">
        <v>11</v>
      </c>
      <c r="B27" s="1">
        <f>VLOOKUP(A:A,'Histo - Objectif Propreté'!A24:B79,2,FALSE)</f>
        <v>11</v>
      </c>
      <c r="C27" s="19">
        <f>VLOOKUP($A$6:$A$62,'[3]RECAP EM +ASC'!$C$3:$L$37,2,FALSE)</f>
        <v>6</v>
      </c>
      <c r="D27" s="24">
        <f t="shared" si="0"/>
        <v>0.54545454545454541</v>
      </c>
      <c r="E27" s="19">
        <f>VLOOKUP(A:A,'[4]ASC G&amp;C'!$J$8:$K$47,2,FALSE)</f>
        <v>9</v>
      </c>
      <c r="F27" s="20">
        <f>VLOOKUP($A$6:$A$62,'[3]RECAP EM +ASC'!$C$3:$L$37,3,FALSE)</f>
        <v>0.96908500000000009</v>
      </c>
      <c r="G27" s="21">
        <f>VLOOKUP($A$6:$A$62,'[3]RECAP EM +ASC'!$C$3:$L$37,4,FALSE)</f>
        <v>0.96915508658008653</v>
      </c>
      <c r="H27" s="21">
        <f>VLOOKUP($A$6:$A$62,'[3]RECAP EM +ASC'!$C$3:$L$37,5,FALSE)</f>
        <v>0.98030139304895914</v>
      </c>
      <c r="I27" s="26">
        <f>VLOOKUP($A$6:$A$62,'[3]RECAP EM +ASC'!$C$3:$L$37,7,FALSE)</f>
        <v>4</v>
      </c>
      <c r="J27" s="55">
        <f t="shared" si="4"/>
        <v>0.36363636363636365</v>
      </c>
      <c r="K27" s="26">
        <f>VLOOKUP(A:A,'[4]EM G&amp;C'!$H$6:$I$39,2,FALSE)</f>
        <v>15</v>
      </c>
      <c r="L27" s="28">
        <f>VLOOKUP($A$6:$A$62,'[3]RECAP EM +ASC'!$C$3:$L$37,8,FALSE)</f>
        <v>0.9969891666666667</v>
      </c>
      <c r="M27" s="29">
        <f>VLOOKUP($A$6:$A$62,'[3]RECAP EM +ASC'!$C$3:$L$37,9,FALSE)</f>
        <v>0.98691120535714283</v>
      </c>
      <c r="N27" s="29">
        <f>VLOOKUP($A$6:$A$62,'[3]RECAP EM +ASC'!$C$3:$L$37,10,FALSE)</f>
        <v>0.98494978710727299</v>
      </c>
      <c r="O27" s="129">
        <f t="shared" si="1"/>
        <v>0.97284715987634851</v>
      </c>
      <c r="P27" s="129">
        <f t="shared" si="2"/>
        <v>0.9896167197103608</v>
      </c>
      <c r="Q27" s="129">
        <f t="shared" si="3"/>
        <v>0.98332813477260628</v>
      </c>
      <c r="R27" s="130">
        <v>0.96</v>
      </c>
      <c r="S27" s="131">
        <v>0.96499999999999997</v>
      </c>
      <c r="T27" s="130">
        <v>0.97</v>
      </c>
    </row>
    <row r="28" spans="1:20" ht="15" customHeight="1" x14ac:dyDescent="0.25">
      <c r="A28" s="4" t="s">
        <v>12</v>
      </c>
      <c r="B28" s="1">
        <f>VLOOKUP(A:A,'Histo - Objectif Propreté'!A25:B80,2,FALSE)</f>
        <v>3</v>
      </c>
      <c r="C28" s="19">
        <f>VLOOKUP($A$6:$A$62,'[3]RECAP EM +ASC'!$C$3:$L$37,2,FALSE)</f>
        <v>2</v>
      </c>
      <c r="D28" s="24">
        <f t="shared" si="0"/>
        <v>0.66666666666666663</v>
      </c>
      <c r="E28" s="19">
        <f>VLOOKUP(A:A,'[4]ASC G&amp;C'!$J$8:$K$47,2,FALSE)</f>
        <v>8</v>
      </c>
      <c r="F28" s="20">
        <f>VLOOKUP($A$6:$A$62,'[3]RECAP EM +ASC'!$C$3:$L$37,3,FALSE)</f>
        <v>0.97643749999999996</v>
      </c>
      <c r="G28" s="21">
        <f>VLOOKUP($A$6:$A$62,'[3]RECAP EM +ASC'!$C$3:$L$37,4,FALSE)</f>
        <v>0.9482164772727274</v>
      </c>
      <c r="H28" s="21">
        <f>VLOOKUP($A$6:$A$62,'[3]RECAP EM +ASC'!$C$3:$L$37,5,FALSE)</f>
        <v>0.96180888902818107</v>
      </c>
      <c r="I28" s="26">
        <f>VLOOKUP($A$6:$A$62,'[3]RECAP EM +ASC'!$C$3:$L$37,7,FALSE)</f>
        <v>1</v>
      </c>
      <c r="J28" s="55">
        <f t="shared" si="4"/>
        <v>0.33333333333333331</v>
      </c>
      <c r="K28" s="26">
        <f>VLOOKUP(A:A,'[4]EM G&amp;C'!$H$6:$I$39,2,FALSE)</f>
        <v>3</v>
      </c>
      <c r="L28" s="28">
        <f>VLOOKUP($A$6:$A$62,'[3]RECAP EM +ASC'!$C$3:$L$37,8,FALSE)</f>
        <v>0.9760361111111111</v>
      </c>
      <c r="M28" s="29">
        <f>VLOOKUP($A$6:$A$62,'[3]RECAP EM +ASC'!$C$3:$L$37,9,FALSE)</f>
        <v>0.97599999999999998</v>
      </c>
      <c r="N28" s="29">
        <f>VLOOKUP($A$6:$A$62,'[3]RECAP EM +ASC'!$C$3:$L$37,10,FALSE)</f>
        <v>0.97103556166056171</v>
      </c>
      <c r="O28" s="129">
        <f t="shared" si="1"/>
        <v>0.9621542887669694</v>
      </c>
      <c r="P28" s="129">
        <f t="shared" si="2"/>
        <v>0.97435722425722426</v>
      </c>
      <c r="Q28" s="129">
        <f t="shared" si="3"/>
        <v>0.96548236208249349</v>
      </c>
      <c r="R28" s="130">
        <v>0.96</v>
      </c>
      <c r="S28" s="131">
        <v>0.96499999999999997</v>
      </c>
      <c r="T28" s="130">
        <v>0.97</v>
      </c>
    </row>
    <row r="29" spans="1:20" ht="15" customHeight="1" x14ac:dyDescent="0.25">
      <c r="A29" s="4" t="s">
        <v>13</v>
      </c>
      <c r="B29" s="1">
        <f>VLOOKUP(A:A,'Histo - Objectif Propreté'!A26:B81,2,FALSE)</f>
        <v>8</v>
      </c>
      <c r="C29" s="19">
        <v>0</v>
      </c>
      <c r="D29" s="118">
        <f t="shared" si="0"/>
        <v>0</v>
      </c>
      <c r="E29" s="19">
        <v>0</v>
      </c>
      <c r="F29" s="38" t="s">
        <v>85</v>
      </c>
      <c r="G29" s="39" t="s">
        <v>85</v>
      </c>
      <c r="H29" s="39" t="s">
        <v>85</v>
      </c>
      <c r="I29" s="26">
        <v>0</v>
      </c>
      <c r="J29" s="119">
        <f t="shared" si="4"/>
        <v>0</v>
      </c>
      <c r="K29" s="26">
        <v>0</v>
      </c>
      <c r="L29" s="56" t="s">
        <v>85</v>
      </c>
      <c r="M29" s="57" t="s">
        <v>85</v>
      </c>
      <c r="N29" s="57" t="s">
        <v>85</v>
      </c>
      <c r="O29" s="132" t="s">
        <v>85</v>
      </c>
      <c r="P29" s="133" t="s">
        <v>85</v>
      </c>
      <c r="Q29" s="133" t="s">
        <v>85</v>
      </c>
      <c r="R29" s="130">
        <v>0.96</v>
      </c>
      <c r="S29" s="131">
        <v>0.96499999999999997</v>
      </c>
      <c r="T29" s="130">
        <v>0.97</v>
      </c>
    </row>
    <row r="30" spans="1:20" ht="15" customHeight="1" x14ac:dyDescent="0.25">
      <c r="A30" s="4" t="s">
        <v>50</v>
      </c>
      <c r="B30" s="1">
        <f>VLOOKUP(A:A,'Histo - Objectif Propreté'!A27:B82,2,FALSE)</f>
        <v>7</v>
      </c>
      <c r="C30" s="19">
        <v>0</v>
      </c>
      <c r="D30" s="118">
        <f t="shared" si="0"/>
        <v>0</v>
      </c>
      <c r="E30" s="19">
        <v>0</v>
      </c>
      <c r="F30" s="38" t="s">
        <v>85</v>
      </c>
      <c r="G30" s="39" t="s">
        <v>85</v>
      </c>
      <c r="H30" s="39" t="s">
        <v>85</v>
      </c>
      <c r="I30" s="26">
        <v>0</v>
      </c>
      <c r="J30" s="119">
        <f t="shared" si="4"/>
        <v>0</v>
      </c>
      <c r="K30" s="26">
        <v>0</v>
      </c>
      <c r="L30" s="56" t="s">
        <v>85</v>
      </c>
      <c r="M30" s="57" t="s">
        <v>85</v>
      </c>
      <c r="N30" s="57" t="s">
        <v>85</v>
      </c>
      <c r="O30" s="132" t="s">
        <v>85</v>
      </c>
      <c r="P30" s="133" t="s">
        <v>85</v>
      </c>
      <c r="Q30" s="133" t="s">
        <v>85</v>
      </c>
      <c r="R30" s="130">
        <v>0.96</v>
      </c>
      <c r="S30" s="131">
        <v>0.96499999999999997</v>
      </c>
      <c r="T30" s="130">
        <v>0.97</v>
      </c>
    </row>
    <row r="31" spans="1:20" ht="15" customHeight="1" x14ac:dyDescent="0.25">
      <c r="A31" s="4" t="s">
        <v>14</v>
      </c>
      <c r="B31" s="1">
        <f>VLOOKUP(A:A,'Histo - Objectif Propreté'!A28:B83,2,FALSE)</f>
        <v>7</v>
      </c>
      <c r="C31" s="19">
        <f>VLOOKUP($A$6:$A$62,'[3]RECAP EM +ASC'!$C$3:$L$37,2,FALSE)</f>
        <v>4</v>
      </c>
      <c r="D31" s="24">
        <f t="shared" si="0"/>
        <v>0.5714285714285714</v>
      </c>
      <c r="E31" s="19">
        <f>VLOOKUP(A:A,'[4]ASC G&amp;C'!$J$8:$K$47,2,FALSE)</f>
        <v>5</v>
      </c>
      <c r="F31" s="20">
        <f>VLOOKUP($A$6:$A$62,'[3]RECAP EM +ASC'!$C$3:$L$37,3,FALSE)</f>
        <v>0.96838333333333337</v>
      </c>
      <c r="G31" s="21">
        <f>VLOOKUP($A$6:$A$62,'[3]RECAP EM +ASC'!$C$3:$L$37,4,FALSE)</f>
        <v>0.98197727272727275</v>
      </c>
      <c r="H31" s="21">
        <f>VLOOKUP($A$6:$A$62,'[3]RECAP EM +ASC'!$C$3:$L$37,5,FALSE)</f>
        <v>0.93774167909898531</v>
      </c>
      <c r="I31" s="26">
        <f>VLOOKUP($A$6:$A$62,'[3]RECAP EM +ASC'!$C$3:$L$37,7,FALSE)</f>
        <v>1</v>
      </c>
      <c r="J31" s="55">
        <f t="shared" si="4"/>
        <v>0.14285714285714285</v>
      </c>
      <c r="K31" s="26">
        <f>VLOOKUP(A:A,'[4]EM G&amp;C'!$H$6:$I$39,2,FALSE)</f>
        <v>1</v>
      </c>
      <c r="L31" s="28">
        <f>VLOOKUP($A$6:$A$62,'[3]RECAP EM +ASC'!$C$3:$L$37,8,FALSE)</f>
        <v>0.95032222222222218</v>
      </c>
      <c r="M31" s="29">
        <f>VLOOKUP($A$6:$A$62,'[3]RECAP EM +ASC'!$C$3:$L$37,9,FALSE)</f>
        <v>0.99751999999999996</v>
      </c>
      <c r="N31" s="29">
        <f>VLOOKUP($A$6:$A$62,'[3]RECAP EM +ASC'!$C$3:$L$37,10,FALSE)</f>
        <v>0.98111122990840727</v>
      </c>
      <c r="O31" s="129">
        <f t="shared" si="1"/>
        <v>0.96270076171986385</v>
      </c>
      <c r="P31" s="129">
        <f t="shared" si="2"/>
        <v>0.9763178173768764</v>
      </c>
      <c r="Q31" s="129">
        <f t="shared" si="3"/>
        <v>0.9649702709960325</v>
      </c>
      <c r="R31" s="130">
        <v>0.96</v>
      </c>
      <c r="S31" s="131">
        <v>0.96499999999999997</v>
      </c>
      <c r="T31" s="130">
        <v>0.97</v>
      </c>
    </row>
    <row r="32" spans="1:20" ht="15" customHeight="1" x14ac:dyDescent="0.25">
      <c r="A32" s="4" t="s">
        <v>15</v>
      </c>
      <c r="B32" s="1">
        <f>VLOOKUP(A:A,'Histo - Objectif Propreté'!A29:B84,2,FALSE)</f>
        <v>8</v>
      </c>
      <c r="C32" s="19">
        <f>VLOOKUP($A$6:$A$62,'[3]RECAP EM +ASC'!$C$3:$L$37,2,FALSE)</f>
        <v>3</v>
      </c>
      <c r="D32" s="24">
        <f t="shared" si="0"/>
        <v>0.375</v>
      </c>
      <c r="E32" s="19">
        <f>VLOOKUP(A:A,'[4]ASC G&amp;C'!$J$8:$K$47,2,FALSE)</f>
        <v>7</v>
      </c>
      <c r="F32" s="20">
        <f>VLOOKUP($A$6:$A$62,'[3]RECAP EM +ASC'!$C$3:$L$37,3,FALSE)</f>
        <v>0.97110277777777776</v>
      </c>
      <c r="G32" s="21">
        <f>VLOOKUP($A$6:$A$62,'[3]RECAP EM +ASC'!$C$3:$L$37,4,FALSE)</f>
        <v>0.98074848484848476</v>
      </c>
      <c r="H32" s="21">
        <f>VLOOKUP($A$6:$A$62,'[3]RECAP EM +ASC'!$C$3:$L$37,5,FALSE)</f>
        <v>0.91450673773462032</v>
      </c>
      <c r="I32" s="26">
        <f>VLOOKUP($A$6:$A$62,'[3]RECAP EM +ASC'!$C$3:$L$37,7,FALSE)</f>
        <v>1</v>
      </c>
      <c r="J32" s="55">
        <f t="shared" si="4"/>
        <v>0.125</v>
      </c>
      <c r="K32" s="26">
        <f>VLOOKUP(A:A,'[4]EM G&amp;C'!$H$6:$I$39,2,FALSE)</f>
        <v>5</v>
      </c>
      <c r="L32" s="28">
        <f>VLOOKUP($A$6:$A$62,'[3]RECAP EM +ASC'!$C$3:$L$37,8,FALSE)</f>
        <v>0.9926516666666666</v>
      </c>
      <c r="M32" s="29">
        <f>VLOOKUP($A$6:$A$62,'[3]RECAP EM +ASC'!$C$3:$L$37,9,FALSE)</f>
        <v>0.97655000000000014</v>
      </c>
      <c r="N32" s="29">
        <f>VLOOKUP($A$6:$A$62,'[3]RECAP EM +ASC'!$C$3:$L$37,10,FALSE)</f>
        <v>0.99239796860572482</v>
      </c>
      <c r="O32" s="129">
        <f t="shared" si="1"/>
        <v>0.95545266678696095</v>
      </c>
      <c r="P32" s="129">
        <f t="shared" si="2"/>
        <v>0.98719987842413059</v>
      </c>
      <c r="Q32" s="129">
        <f t="shared" si="3"/>
        <v>0.96868067163578164</v>
      </c>
      <c r="R32" s="130">
        <v>0.96</v>
      </c>
      <c r="S32" s="131">
        <v>0.96499999999999997</v>
      </c>
      <c r="T32" s="130">
        <v>0.97</v>
      </c>
    </row>
    <row r="33" spans="1:65" ht="15" customHeight="1" x14ac:dyDescent="0.25">
      <c r="A33" s="4" t="s">
        <v>16</v>
      </c>
      <c r="B33" s="1">
        <f>VLOOKUP(A:A,'Histo - Objectif Propreté'!A30:B85,2,FALSE)</f>
        <v>7</v>
      </c>
      <c r="C33" s="19">
        <v>0</v>
      </c>
      <c r="D33" s="24">
        <f t="shared" si="0"/>
        <v>0</v>
      </c>
      <c r="E33" s="19">
        <v>0</v>
      </c>
      <c r="F33" s="20" t="s">
        <v>85</v>
      </c>
      <c r="G33" s="21" t="s">
        <v>85</v>
      </c>
      <c r="H33" s="21" t="s">
        <v>85</v>
      </c>
      <c r="I33" s="26">
        <f>VLOOKUP($A$6:$A$62,'[3]RECAP EM +ASC'!$C$3:$L$37,7,FALSE)</f>
        <v>2</v>
      </c>
      <c r="J33" s="55">
        <f t="shared" si="4"/>
        <v>0.2857142857142857</v>
      </c>
      <c r="K33" s="26">
        <f>VLOOKUP(A:A,'[4]EM G&amp;C'!$H$6:$I$39,2,FALSE)</f>
        <v>6</v>
      </c>
      <c r="L33" s="28">
        <f>VLOOKUP($A$6:$A$62,'[3]RECAP EM +ASC'!$C$3:$L$37,8,FALSE)</f>
        <v>0.91087638888888889</v>
      </c>
      <c r="M33" s="29">
        <f>VLOOKUP($A$6:$A$62,'[3]RECAP EM +ASC'!$C$3:$L$37,9,FALSE)</f>
        <v>0.95373666666666657</v>
      </c>
      <c r="N33" s="29">
        <f>VLOOKUP($A$6:$A$62,'[3]RECAP EM +ASC'!$C$3:$L$37,10,FALSE)</f>
        <v>0.92661552004517733</v>
      </c>
      <c r="O33" s="129"/>
      <c r="P33" s="129">
        <f t="shared" si="2"/>
        <v>0.93040952520024423</v>
      </c>
      <c r="Q33" s="129">
        <f t="shared" si="3"/>
        <v>0.93040952520024423</v>
      </c>
      <c r="R33" s="130">
        <v>0.96</v>
      </c>
      <c r="S33" s="131">
        <v>0.96499999999999997</v>
      </c>
      <c r="T33" s="130">
        <v>0.97</v>
      </c>
    </row>
    <row r="34" spans="1:65" s="35" customFormat="1" ht="15" customHeight="1" x14ac:dyDescent="0.25">
      <c r="A34" s="4" t="s">
        <v>59</v>
      </c>
      <c r="B34" s="1">
        <f>VLOOKUP(A:A,'Histo - Objectif Propreté'!A31:B86,2,FALSE)</f>
        <v>13</v>
      </c>
      <c r="C34" s="19">
        <f>VLOOKUP($A$6:$A$62,'[3]RECAP EM +ASC'!$C$3:$L$37,2,FALSE)</f>
        <v>1</v>
      </c>
      <c r="D34" s="118">
        <f t="shared" si="0"/>
        <v>7.6923076923076927E-2</v>
      </c>
      <c r="E34" s="19">
        <f>VLOOKUP(A:A,'[4]ASC G&amp;C'!$J$8:$K$47,2,FALSE)</f>
        <v>7</v>
      </c>
      <c r="F34" s="38">
        <f>VLOOKUP($A$6:$A$62,'[3]RECAP EM +ASC'!$C$3:$L$37,3,FALSE)</f>
        <v>0.99291666666666667</v>
      </c>
      <c r="G34" s="39">
        <f>VLOOKUP($A$6:$A$62,'[3]RECAP EM +ASC'!$C$3:$L$37,4,FALSE)</f>
        <v>0.97675272727272733</v>
      </c>
      <c r="H34" s="39">
        <f>VLOOKUP($A$6:$A$62,'[3]RECAP EM +ASC'!$C$3:$L$37,5,FALSE)</f>
        <v>0.9901282051282051</v>
      </c>
      <c r="I34" s="26">
        <v>0</v>
      </c>
      <c r="J34" s="119">
        <f t="shared" si="4"/>
        <v>0</v>
      </c>
      <c r="K34" s="26">
        <v>0</v>
      </c>
      <c r="L34" s="56"/>
      <c r="M34" s="57"/>
      <c r="N34" s="57"/>
      <c r="O34" s="134"/>
      <c r="P34" s="134"/>
      <c r="Q34" s="133" t="s">
        <v>85</v>
      </c>
      <c r="R34" s="130">
        <v>0.96</v>
      </c>
      <c r="S34" s="131">
        <v>0.96499999999999997</v>
      </c>
      <c r="T34" s="130">
        <v>0.97</v>
      </c>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row>
    <row r="35" spans="1:65" ht="15" customHeight="1" x14ac:dyDescent="0.25">
      <c r="A35" s="4" t="s">
        <v>17</v>
      </c>
      <c r="B35" s="1">
        <f>VLOOKUP(A:A,'Histo - Objectif Propreté'!A32:B87,2,FALSE)</f>
        <v>9</v>
      </c>
      <c r="C35" s="19">
        <f>VLOOKUP($A$6:$A$62,'[3]RECAP EM +ASC'!$C$3:$L$37,2,FALSE)</f>
        <v>2</v>
      </c>
      <c r="D35" s="30">
        <f t="shared" si="0"/>
        <v>0.22222222222222221</v>
      </c>
      <c r="E35" s="19">
        <f>VLOOKUP(A:A,'[4]ASC G&amp;C'!$J$8:$K$47,2,FALSE)</f>
        <v>3</v>
      </c>
      <c r="F35" s="20">
        <f>VLOOKUP($A$6:$A$62,'[3]RECAP EM +ASC'!$C$3:$L$37,3,FALSE)</f>
        <v>0.98799999999999999</v>
      </c>
      <c r="G35" s="21">
        <f>VLOOKUP($A$6:$A$62,'[3]RECAP EM +ASC'!$C$3:$L$37,4,FALSE)</f>
        <v>0.96498181818181827</v>
      </c>
      <c r="H35" s="21">
        <f>VLOOKUP($A$6:$A$62,'[3]RECAP EM +ASC'!$C$3:$L$37,5,FALSE)</f>
        <v>0.97645421885368766</v>
      </c>
      <c r="I35" s="26">
        <f>VLOOKUP($A$6:$A$62,'[3]RECAP EM +ASC'!$C$3:$L$37,7,FALSE)</f>
        <v>2</v>
      </c>
      <c r="J35" s="55">
        <f t="shared" si="4"/>
        <v>0.22222222222222221</v>
      </c>
      <c r="K35" s="26">
        <f>VLOOKUP(A:A,'[4]EM G&amp;C'!$H$6:$I$39,2,FALSE)</f>
        <v>9</v>
      </c>
      <c r="L35" s="28">
        <f>VLOOKUP($A$6:$A$62,'[3]RECAP EM +ASC'!$C$3:$L$37,8,FALSE)</f>
        <v>0.96422812499999999</v>
      </c>
      <c r="M35" s="29">
        <f>VLOOKUP($A$6:$A$62,'[3]RECAP EM +ASC'!$C$3:$L$37,9,FALSE)</f>
        <v>0.97498083333333341</v>
      </c>
      <c r="N35" s="29">
        <f>VLOOKUP($A$6:$A$62,'[3]RECAP EM +ASC'!$C$3:$L$37,10,FALSE)</f>
        <v>0.97675544814260407</v>
      </c>
      <c r="O35" s="129">
        <f t="shared" si="1"/>
        <v>0.97647867901183527</v>
      </c>
      <c r="P35" s="129">
        <f t="shared" si="2"/>
        <v>0.97198813549197915</v>
      </c>
      <c r="Q35" s="129">
        <f t="shared" si="3"/>
        <v>0.97311077137194324</v>
      </c>
      <c r="R35" s="130">
        <v>0.96</v>
      </c>
      <c r="S35" s="131">
        <v>0.96499999999999997</v>
      </c>
      <c r="T35" s="130">
        <v>0.97</v>
      </c>
    </row>
    <row r="36" spans="1:65" ht="15" customHeight="1" x14ac:dyDescent="0.25">
      <c r="A36" s="4" t="s">
        <v>18</v>
      </c>
      <c r="B36" s="1">
        <f>VLOOKUP(A:A,'Histo - Objectif Propreté'!A33:B88,2,FALSE)</f>
        <v>6</v>
      </c>
      <c r="C36" s="19">
        <f>VLOOKUP($A$6:$A$62,'[3]RECAP EM +ASC'!$C$3:$L$37,2,FALSE)</f>
        <v>3</v>
      </c>
      <c r="D36" s="30">
        <f t="shared" si="0"/>
        <v>0.5</v>
      </c>
      <c r="E36" s="19">
        <f>VLOOKUP(A:A,'[4]ASC G&amp;C'!$J$8:$K$47,2,FALSE)</f>
        <v>3</v>
      </c>
      <c r="F36" s="20">
        <f>VLOOKUP($A$6:$A$62,'[3]RECAP EM +ASC'!$C$3:$L$37,3,FALSE)</f>
        <v>0.58805833333333335</v>
      </c>
      <c r="G36" s="21">
        <f>VLOOKUP($A$6:$A$62,'[3]RECAP EM +ASC'!$C$3:$L$37,4,FALSE)</f>
        <v>0.87085285714285721</v>
      </c>
      <c r="H36" s="21">
        <f>VLOOKUP($A$6:$A$62,'[3]RECAP EM +ASC'!$C$3:$L$37,5,FALSE)</f>
        <v>0.88728518134933765</v>
      </c>
      <c r="I36" s="26">
        <f>VLOOKUP($A$6:$A$62,'[3]RECAP EM +ASC'!$C$3:$L$37,7,FALSE)</f>
        <v>4</v>
      </c>
      <c r="J36" s="55">
        <f t="shared" si="4"/>
        <v>0.66666666666666663</v>
      </c>
      <c r="K36" s="26">
        <f>VLOOKUP(A:A,'[4]EM G&amp;C'!$H$6:$I$39,2,FALSE)</f>
        <v>8</v>
      </c>
      <c r="L36" s="28">
        <f>VLOOKUP($A$6:$A$62,'[3]RECAP EM +ASC'!$C$3:$L$37,8,FALSE)</f>
        <v>0.97341647727272729</v>
      </c>
      <c r="M36" s="29">
        <f>VLOOKUP($A$6:$A$62,'[3]RECAP EM +ASC'!$C$3:$L$37,9,FALSE)</f>
        <v>0.96858833333333338</v>
      </c>
      <c r="N36" s="29">
        <f>VLOOKUP($A$6:$A$62,'[3]RECAP EM +ASC'!$C$3:$L$37,10,FALSE)</f>
        <v>0.96044610974081845</v>
      </c>
      <c r="O36" s="129">
        <f t="shared" si="1"/>
        <v>0.78206545727517607</v>
      </c>
      <c r="P36" s="129">
        <f t="shared" si="2"/>
        <v>0.96748364011562638</v>
      </c>
      <c r="Q36" s="129">
        <f t="shared" si="3"/>
        <v>0.91691504479550356</v>
      </c>
      <c r="R36" s="130">
        <v>0.96</v>
      </c>
      <c r="S36" s="131">
        <v>0.96499999999999997</v>
      </c>
      <c r="T36" s="130">
        <v>0.97</v>
      </c>
    </row>
    <row r="37" spans="1:65" ht="15" customHeight="1" x14ac:dyDescent="0.25">
      <c r="A37" s="4" t="s">
        <v>19</v>
      </c>
      <c r="B37" s="1">
        <f>VLOOKUP(A:A,'Histo - Objectif Propreté'!A34:B89,2,FALSE)</f>
        <v>6</v>
      </c>
      <c r="C37" s="19">
        <f>VLOOKUP($A$6:$A$62,'[3]RECAP EM +ASC'!$C$3:$L$37,2,FALSE)</f>
        <v>3</v>
      </c>
      <c r="D37" s="30">
        <f t="shared" si="0"/>
        <v>0.5</v>
      </c>
      <c r="E37" s="19">
        <f>VLOOKUP(A:A,'[4]ASC G&amp;C'!$J$8:$K$47,2,FALSE)</f>
        <v>5</v>
      </c>
      <c r="F37" s="20">
        <f>VLOOKUP($A$6:$A$62,'[3]RECAP EM +ASC'!$C$3:$L$37,3,FALSE)</f>
        <v>0.9959027777777778</v>
      </c>
      <c r="G37" s="21">
        <f>VLOOKUP($A$6:$A$62,'[3]RECAP EM +ASC'!$C$3:$L$37,4,FALSE)</f>
        <v>0.9923727272727273</v>
      </c>
      <c r="H37" s="21">
        <f>VLOOKUP($A$6:$A$62,'[3]RECAP EM +ASC'!$C$3:$L$37,5,FALSE)</f>
        <v>0.96305976693021711</v>
      </c>
      <c r="I37" s="26">
        <f>VLOOKUP($A$6:$A$62,'[3]RECAP EM +ASC'!$C$3:$L$37,7,FALSE)</f>
        <v>2</v>
      </c>
      <c r="J37" s="55">
        <f t="shared" si="4"/>
        <v>0.33333333333333331</v>
      </c>
      <c r="K37" s="26">
        <f>VLOOKUP(A:A,'[4]EM G&amp;C'!$H$6:$I$39,2,FALSE)</f>
        <v>2</v>
      </c>
      <c r="L37" s="28">
        <f>VLOOKUP($A$6:$A$62,'[3]RECAP EM +ASC'!$C$3:$L$37,8,FALSE)</f>
        <v>0.97835499999999986</v>
      </c>
      <c r="M37" s="29">
        <f>VLOOKUP($A$6:$A$62,'[3]RECAP EM +ASC'!$C$3:$L$37,9,FALSE)</f>
        <v>0.95570500000000003</v>
      </c>
      <c r="N37" s="29">
        <f>VLOOKUP($A$6:$A$62,'[3]RECAP EM +ASC'!$C$3:$L$37,10,FALSE)</f>
        <v>0.99050359883693218</v>
      </c>
      <c r="O37" s="129">
        <f t="shared" si="1"/>
        <v>0.98377842399357407</v>
      </c>
      <c r="P37" s="129">
        <f t="shared" si="2"/>
        <v>0.97485453294564406</v>
      </c>
      <c r="Q37" s="129">
        <f t="shared" si="3"/>
        <v>0.98122874083702261</v>
      </c>
      <c r="R37" s="130">
        <v>0.96</v>
      </c>
      <c r="S37" s="131">
        <v>0.96499999999999997</v>
      </c>
      <c r="T37" s="130">
        <v>0.97</v>
      </c>
    </row>
    <row r="38" spans="1:65" ht="15" customHeight="1" x14ac:dyDescent="0.25">
      <c r="A38" s="4" t="s">
        <v>71</v>
      </c>
      <c r="B38" s="1">
        <f>VLOOKUP(A:A,'Histo - Objectif Propreté'!A35:B90,2,FALSE)</f>
        <v>16</v>
      </c>
      <c r="C38" s="19">
        <f>VLOOKUP($A$6:$A$62,'[3]RECAP EM +ASC'!$C$3:$L$37,2,FALSE)</f>
        <v>11</v>
      </c>
      <c r="D38" s="30">
        <f t="shared" si="0"/>
        <v>0.6875</v>
      </c>
      <c r="E38" s="19">
        <f>VLOOKUP(A:A,'[4]ASC G&amp;C'!$J$8:$K$47,2,FALSE)</f>
        <v>29</v>
      </c>
      <c r="F38" s="20">
        <f>VLOOKUP($A$6:$A$62,'[3]RECAP EM +ASC'!$C$3:$L$37,3,FALSE)</f>
        <v>0.96879382407407422</v>
      </c>
      <c r="G38" s="21">
        <f>VLOOKUP($A$6:$A$62,'[3]RECAP EM +ASC'!$C$3:$L$37,4,FALSE)</f>
        <v>0.96601086363636368</v>
      </c>
      <c r="H38" s="21">
        <f>VLOOKUP($A$6:$A$62,'[3]RECAP EM +ASC'!$C$3:$L$37,5,FALSE)</f>
        <v>0.94197648548763624</v>
      </c>
      <c r="I38" s="26">
        <f>VLOOKUP($A$6:$A$62,'[3]RECAP EM +ASC'!$C$3:$L$37,7,FALSE)</f>
        <v>6</v>
      </c>
      <c r="J38" s="55">
        <f t="shared" si="4"/>
        <v>0.375</v>
      </c>
      <c r="K38" s="26">
        <f>VLOOKUP(A:A,'[4]EM G&amp;C'!$H$6:$I$39,2,FALSE)</f>
        <v>41</v>
      </c>
      <c r="L38" s="28">
        <f>VLOOKUP($A$6:$A$62,'[3]RECAP EM +ASC'!$C$3:$L$37,8,FALSE)</f>
        <v>0.94482287731481485</v>
      </c>
      <c r="M38" s="29">
        <f>VLOOKUP($A$6:$A$62,'[3]RECAP EM +ASC'!$C$3:$L$37,9,FALSE)</f>
        <v>0.94956622916666655</v>
      </c>
      <c r="N38" s="29">
        <f>VLOOKUP($A$6:$A$62,'[3]RECAP EM +ASC'!$C$3:$L$37,10,FALSE)</f>
        <v>0.95528823021605647</v>
      </c>
      <c r="O38" s="129">
        <f t="shared" si="1"/>
        <v>0.95892705773269127</v>
      </c>
      <c r="P38" s="129">
        <f t="shared" si="2"/>
        <v>0.94989244556584584</v>
      </c>
      <c r="Q38" s="129">
        <f t="shared" si="3"/>
        <v>0.95363535632068186</v>
      </c>
      <c r="R38" s="130">
        <v>0.96</v>
      </c>
      <c r="S38" s="131">
        <v>0.96499999999999997</v>
      </c>
      <c r="T38" s="130">
        <v>0.97</v>
      </c>
    </row>
    <row r="39" spans="1:65" s="25" customFormat="1" ht="15" customHeight="1" x14ac:dyDescent="0.25">
      <c r="A39" s="4" t="s">
        <v>20</v>
      </c>
      <c r="B39" s="1">
        <f>VLOOKUP(A:A,'Histo - Objectif Propreté'!A36:B91,2,FALSE)</f>
        <v>117</v>
      </c>
      <c r="C39" s="19">
        <f>VLOOKUP($A$6:$A$62,'[3]RECAP EM +ASC'!$C$3:$L$37,2,FALSE)</f>
        <v>2</v>
      </c>
      <c r="D39" s="118">
        <f t="shared" si="0"/>
        <v>1.7094017094017096E-2</v>
      </c>
      <c r="E39" s="19">
        <f>VLOOKUP(A:A,'[4]ASC G&amp;C'!$J$8:$K$47,2,FALSE)</f>
        <v>2</v>
      </c>
      <c r="F39" s="38">
        <f>VLOOKUP($A$6:$A$62,'[3]RECAP EM +ASC'!$C$3:$L$37,3,FALSE)</f>
        <v>0.99979583333333333</v>
      </c>
      <c r="G39" s="39">
        <f>VLOOKUP($A$6:$A$62,'[3]RECAP EM +ASC'!$C$3:$L$37,4,FALSE)</f>
        <v>0.99006136363636366</v>
      </c>
      <c r="H39" s="39">
        <f>VLOOKUP($A$6:$A$62,'[3]RECAP EM +ASC'!$C$3:$L$37,5,FALSE)</f>
        <v>0.92451231227269504</v>
      </c>
      <c r="I39" s="26">
        <f>VLOOKUP($A$6:$A$62,'[3]RECAP EM +ASC'!$C$3:$L$37,7,FALSE)</f>
        <v>1</v>
      </c>
      <c r="J39" s="117">
        <f t="shared" si="4"/>
        <v>8.5470085470085479E-3</v>
      </c>
      <c r="K39" s="26">
        <f>VLOOKUP(A:A,'[4]EM G&amp;C'!$H$6:$I$39,2,FALSE)</f>
        <v>1</v>
      </c>
      <c r="L39" s="56">
        <f>VLOOKUP($A$6:$A$62,'[3]RECAP EM +ASC'!$C$3:$L$37,8,FALSE)</f>
        <v>0.9589545454545455</v>
      </c>
      <c r="M39" s="57">
        <f>VLOOKUP($A$6:$A$62,'[3]RECAP EM +ASC'!$C$3:$L$37,9,FALSE)</f>
        <v>0.995</v>
      </c>
      <c r="N39" s="57">
        <f>VLOOKUP($A$6:$A$62,'[3]RECAP EM +ASC'!$C$3:$L$37,10,FALSE)</f>
        <v>0.98618332817497167</v>
      </c>
      <c r="O39" s="133" t="s">
        <v>85</v>
      </c>
      <c r="P39" s="133" t="s">
        <v>85</v>
      </c>
      <c r="Q39" s="133" t="s">
        <v>85</v>
      </c>
      <c r="R39" s="130">
        <v>0.96</v>
      </c>
      <c r="S39" s="131">
        <v>0.96499999999999997</v>
      </c>
      <c r="T39" s="130">
        <v>0.97</v>
      </c>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row>
    <row r="40" spans="1:65" ht="15" customHeight="1" x14ac:dyDescent="0.25">
      <c r="A40" s="4" t="s">
        <v>21</v>
      </c>
      <c r="B40" s="1">
        <f>VLOOKUP(A:A,'Histo - Objectif Propreté'!A37:B92,2,FALSE)</f>
        <v>40</v>
      </c>
      <c r="C40" s="19">
        <v>0</v>
      </c>
      <c r="D40" s="118">
        <f t="shared" si="0"/>
        <v>0</v>
      </c>
      <c r="E40" s="19">
        <v>0</v>
      </c>
      <c r="F40" s="38" t="s">
        <v>85</v>
      </c>
      <c r="G40" s="39" t="s">
        <v>85</v>
      </c>
      <c r="H40" s="39" t="s">
        <v>85</v>
      </c>
      <c r="I40" s="26">
        <v>0</v>
      </c>
      <c r="J40" s="117">
        <f t="shared" si="4"/>
        <v>0</v>
      </c>
      <c r="K40" s="26">
        <v>0</v>
      </c>
      <c r="L40" s="57" t="s">
        <v>85</v>
      </c>
      <c r="M40" s="57" t="s">
        <v>85</v>
      </c>
      <c r="N40" s="57" t="s">
        <v>85</v>
      </c>
      <c r="O40" s="133" t="s">
        <v>85</v>
      </c>
      <c r="P40" s="133" t="s">
        <v>85</v>
      </c>
      <c r="Q40" s="133" t="s">
        <v>85</v>
      </c>
      <c r="R40" s="130">
        <v>0.96</v>
      </c>
      <c r="S40" s="131">
        <v>0.96499999999999997</v>
      </c>
      <c r="T40" s="130">
        <v>0.97</v>
      </c>
    </row>
    <row r="41" spans="1:65" ht="15" customHeight="1" x14ac:dyDescent="0.25">
      <c r="A41" s="4" t="s">
        <v>22</v>
      </c>
      <c r="B41" s="1">
        <f>VLOOKUP(A:A,'Histo - Objectif Propreté'!A38:B93,2,FALSE)</f>
        <v>25</v>
      </c>
      <c r="C41" s="19">
        <v>0</v>
      </c>
      <c r="D41" s="118">
        <f t="shared" si="0"/>
        <v>0</v>
      </c>
      <c r="E41" s="19">
        <v>0</v>
      </c>
      <c r="F41" s="38" t="s">
        <v>85</v>
      </c>
      <c r="G41" s="39" t="s">
        <v>85</v>
      </c>
      <c r="H41" s="39" t="s">
        <v>85</v>
      </c>
      <c r="I41" s="26">
        <v>0</v>
      </c>
      <c r="J41" s="117">
        <f t="shared" si="4"/>
        <v>0</v>
      </c>
      <c r="K41" s="26">
        <v>0</v>
      </c>
      <c r="L41" s="57" t="s">
        <v>85</v>
      </c>
      <c r="M41" s="57" t="s">
        <v>85</v>
      </c>
      <c r="N41" s="57" t="s">
        <v>85</v>
      </c>
      <c r="O41" s="133" t="s">
        <v>85</v>
      </c>
      <c r="P41" s="133" t="s">
        <v>85</v>
      </c>
      <c r="Q41" s="133" t="s">
        <v>85</v>
      </c>
      <c r="R41" s="130">
        <v>0.96</v>
      </c>
      <c r="S41" s="131">
        <v>0.96499999999999997</v>
      </c>
      <c r="T41" s="130">
        <v>0.97</v>
      </c>
    </row>
    <row r="42" spans="1:65" ht="15" customHeight="1" x14ac:dyDescent="0.25">
      <c r="A42" s="4" t="s">
        <v>51</v>
      </c>
      <c r="B42" s="1">
        <f>VLOOKUP(A:A,'Histo - Objectif Propreté'!A39:B94,2,FALSE)</f>
        <v>34</v>
      </c>
      <c r="C42" s="19">
        <v>0</v>
      </c>
      <c r="D42" s="118">
        <f t="shared" si="0"/>
        <v>0</v>
      </c>
      <c r="E42" s="19">
        <v>0</v>
      </c>
      <c r="F42" s="38" t="s">
        <v>85</v>
      </c>
      <c r="G42" s="39" t="s">
        <v>85</v>
      </c>
      <c r="H42" s="39" t="s">
        <v>85</v>
      </c>
      <c r="I42" s="26">
        <v>0</v>
      </c>
      <c r="J42" s="117">
        <f t="shared" si="4"/>
        <v>0</v>
      </c>
      <c r="K42" s="26">
        <v>0</v>
      </c>
      <c r="L42" s="57" t="s">
        <v>85</v>
      </c>
      <c r="M42" s="57" t="s">
        <v>85</v>
      </c>
      <c r="N42" s="57" t="s">
        <v>85</v>
      </c>
      <c r="O42" s="133" t="s">
        <v>85</v>
      </c>
      <c r="P42" s="133" t="s">
        <v>85</v>
      </c>
      <c r="Q42" s="133" t="s">
        <v>85</v>
      </c>
      <c r="R42" s="130">
        <v>0.96</v>
      </c>
      <c r="S42" s="131">
        <v>0.96499999999999997</v>
      </c>
      <c r="T42" s="130">
        <v>0.97</v>
      </c>
    </row>
    <row r="43" spans="1:65" s="25" customFormat="1" x14ac:dyDescent="0.25">
      <c r="A43" s="4" t="s">
        <v>23</v>
      </c>
      <c r="B43" s="1">
        <f>VLOOKUP(A:A,'Histo - Objectif Propreté'!A40:B95,2,FALSE)</f>
        <v>107</v>
      </c>
      <c r="C43" s="19">
        <f>VLOOKUP($A$6:$A$62,'[3]RECAP EM +ASC'!$C$3:$L$37,2,FALSE)</f>
        <v>2</v>
      </c>
      <c r="D43" s="118">
        <f t="shared" si="0"/>
        <v>1.8691588785046728E-2</v>
      </c>
      <c r="E43" s="19">
        <f>VLOOKUP(A:A,'[4]ASC G&amp;C'!$J$8:$K$47,2,FALSE)</f>
        <v>3</v>
      </c>
      <c r="F43" s="38">
        <f>VLOOKUP($A$6:$A$62,'[3]RECAP EM +ASC'!$C$3:$L$37,3,FALSE)</f>
        <v>0.86112499999999992</v>
      </c>
      <c r="G43" s="39">
        <f>VLOOKUP($A$6:$A$62,'[3]RECAP EM +ASC'!$C$3:$L$37,4,FALSE)</f>
        <v>0.91336363636363638</v>
      </c>
      <c r="H43" s="39">
        <f>VLOOKUP($A$6:$A$62,'[3]RECAP EM +ASC'!$C$3:$L$37,5,FALSE)</f>
        <v>0.93020347055217623</v>
      </c>
      <c r="I43" s="26">
        <f>VLOOKUP($A$6:$A$62,'[3]RECAP EM +ASC'!$C$3:$L$37,7,FALSE)</f>
        <v>2</v>
      </c>
      <c r="J43" s="117">
        <f t="shared" si="4"/>
        <v>1.8691588785046728E-2</v>
      </c>
      <c r="K43" s="26">
        <v>2</v>
      </c>
      <c r="L43" s="56">
        <f>VLOOKUP($A$6:$A$62,'[3]RECAP EM +ASC'!$C$3:$L$37,8,FALSE)</f>
        <v>0.95833333333333326</v>
      </c>
      <c r="M43" s="57">
        <f>VLOOKUP($A$6:$A$62,'[3]RECAP EM +ASC'!$C$3:$L$37,9,FALSE)</f>
        <v>1</v>
      </c>
      <c r="N43" s="57">
        <f>VLOOKUP($A$6:$A$62,'[3]RECAP EM +ASC'!$C$3:$L$37,10,FALSE)</f>
        <v>1</v>
      </c>
      <c r="O43" s="133" t="s">
        <v>85</v>
      </c>
      <c r="P43" s="133" t="s">
        <v>85</v>
      </c>
      <c r="Q43" s="133" t="s">
        <v>85</v>
      </c>
      <c r="R43" s="130">
        <v>0.96</v>
      </c>
      <c r="S43" s="131">
        <v>0.96499999999999997</v>
      </c>
      <c r="T43" s="130">
        <v>0.97</v>
      </c>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row>
    <row r="44" spans="1:65" s="25" customFormat="1" x14ac:dyDescent="0.25">
      <c r="A44" s="4" t="s">
        <v>24</v>
      </c>
      <c r="B44" s="1">
        <f>VLOOKUP(A:A,'Histo - Objectif Propreté'!A41:B96,2,FALSE)</f>
        <v>96</v>
      </c>
      <c r="C44" s="19">
        <f>VLOOKUP($A$6:$A$62,'[3]RECAP EM +ASC'!$C$3:$L$37,2,FALSE)</f>
        <v>2</v>
      </c>
      <c r="D44" s="118">
        <f t="shared" si="0"/>
        <v>2.0833333333333332E-2</v>
      </c>
      <c r="E44" s="19">
        <f>VLOOKUP(A:A,'[4]ASC G&amp;C'!$J$8:$K$47,2,FALSE)</f>
        <v>3</v>
      </c>
      <c r="F44" s="38">
        <f>VLOOKUP($A$6:$A$62,'[3]RECAP EM +ASC'!$C$3:$L$37,3,FALSE)</f>
        <v>1</v>
      </c>
      <c r="G44" s="39">
        <f>VLOOKUP($A$6:$A$62,'[3]RECAP EM +ASC'!$C$3:$L$37,4,FALSE)</f>
        <v>1</v>
      </c>
      <c r="H44" s="39">
        <f>VLOOKUP($A$6:$A$62,'[3]RECAP EM +ASC'!$C$3:$L$37,5,FALSE)</f>
        <v>0.95626054276832217</v>
      </c>
      <c r="I44" s="26"/>
      <c r="J44" s="117">
        <f t="shared" si="4"/>
        <v>0</v>
      </c>
      <c r="K44" s="26">
        <v>0</v>
      </c>
      <c r="L44" s="57" t="s">
        <v>85</v>
      </c>
      <c r="M44" s="57" t="s">
        <v>85</v>
      </c>
      <c r="N44" s="57" t="s">
        <v>85</v>
      </c>
      <c r="O44" s="133" t="s">
        <v>85</v>
      </c>
      <c r="P44" s="133" t="s">
        <v>85</v>
      </c>
      <c r="Q44" s="133" t="s">
        <v>85</v>
      </c>
      <c r="R44" s="130">
        <v>0.96</v>
      </c>
      <c r="S44" s="131">
        <v>0.96499999999999997</v>
      </c>
      <c r="T44" s="130">
        <v>0.97</v>
      </c>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row>
    <row r="45" spans="1:65" x14ac:dyDescent="0.25">
      <c r="A45" s="4" t="s">
        <v>82</v>
      </c>
      <c r="B45" s="1">
        <f>VLOOKUP(A:A,'Histo - Objectif Propreté'!A42:B97,2,FALSE)</f>
        <v>350</v>
      </c>
      <c r="C45" s="19">
        <v>52</v>
      </c>
      <c r="D45" s="30">
        <f t="shared" si="0"/>
        <v>0.14857142857142858</v>
      </c>
      <c r="E45" s="19">
        <v>96</v>
      </c>
      <c r="F45" s="31">
        <f>+[3]Transilien!G18</f>
        <v>0.91232235999313571</v>
      </c>
      <c r="G45" s="32">
        <f>+[5]Feuil1!$M$19</f>
        <v>0.91639791121792602</v>
      </c>
      <c r="H45" s="32">
        <f>+[3]Transilien!S18</f>
        <v>0.91577843682322146</v>
      </c>
      <c r="I45" s="26">
        <v>50</v>
      </c>
      <c r="J45" s="27">
        <f t="shared" si="4"/>
        <v>0.14285714285714285</v>
      </c>
      <c r="K45" s="26">
        <v>248</v>
      </c>
      <c r="L45" s="28">
        <f>+[3]Transilien!G8</f>
        <v>0.96193029819986686</v>
      </c>
      <c r="M45" s="29">
        <f>+[5]Feuil1!$M$9</f>
        <v>0.97599177374070234</v>
      </c>
      <c r="N45" s="29">
        <f>+[3]Transilien!S8</f>
        <v>0.97073114809033745</v>
      </c>
      <c r="O45" s="129">
        <f t="shared" si="1"/>
        <v>0.91483290267809447</v>
      </c>
      <c r="P45" s="129">
        <f t="shared" si="2"/>
        <v>0.96955107334363555</v>
      </c>
      <c r="Q45" s="129">
        <f t="shared" si="3"/>
        <v>0.95428088618115903</v>
      </c>
      <c r="R45" s="130">
        <v>0.96</v>
      </c>
      <c r="S45" s="131">
        <v>0.96499999999999997</v>
      </c>
      <c r="T45" s="130">
        <v>0.97</v>
      </c>
    </row>
    <row r="46" spans="1:65" x14ac:dyDescent="0.25">
      <c r="A46" s="4" t="s">
        <v>25</v>
      </c>
      <c r="B46" s="1">
        <f>VLOOKUP(A:A,'Histo - Objectif Propreté'!A43:B98,2,FALSE)</f>
        <v>33</v>
      </c>
      <c r="C46" s="19">
        <v>0</v>
      </c>
      <c r="D46" s="118">
        <f t="shared" si="0"/>
        <v>0</v>
      </c>
      <c r="E46" s="19">
        <v>0</v>
      </c>
      <c r="F46" s="38" t="s">
        <v>85</v>
      </c>
      <c r="G46" s="38" t="s">
        <v>85</v>
      </c>
      <c r="H46" s="38" t="s">
        <v>85</v>
      </c>
      <c r="I46" s="26">
        <v>0</v>
      </c>
      <c r="J46" s="117">
        <f t="shared" si="4"/>
        <v>0</v>
      </c>
      <c r="K46" s="26">
        <v>0</v>
      </c>
      <c r="L46" s="57" t="s">
        <v>85</v>
      </c>
      <c r="M46" s="57" t="s">
        <v>85</v>
      </c>
      <c r="N46" s="57" t="s">
        <v>85</v>
      </c>
      <c r="O46" s="133" t="s">
        <v>85</v>
      </c>
      <c r="P46" s="133" t="s">
        <v>85</v>
      </c>
      <c r="Q46" s="133" t="s">
        <v>85</v>
      </c>
      <c r="R46" s="130">
        <v>0.96</v>
      </c>
      <c r="S46" s="131">
        <v>0.96499999999999997</v>
      </c>
      <c r="T46" s="130">
        <v>0.97</v>
      </c>
    </row>
    <row r="47" spans="1:65" x14ac:dyDescent="0.25">
      <c r="A47" s="4" t="s">
        <v>60</v>
      </c>
      <c r="B47" s="1">
        <f>VLOOKUP(A:A,'Histo - Objectif Propreté'!A44:B99,2,FALSE)</f>
        <v>45</v>
      </c>
      <c r="C47" s="19">
        <v>0</v>
      </c>
      <c r="D47" s="118">
        <f t="shared" si="0"/>
        <v>0</v>
      </c>
      <c r="E47" s="19">
        <v>0</v>
      </c>
      <c r="F47" s="38" t="s">
        <v>85</v>
      </c>
      <c r="G47" s="38" t="s">
        <v>85</v>
      </c>
      <c r="H47" s="38" t="s">
        <v>85</v>
      </c>
      <c r="I47" s="26">
        <v>0</v>
      </c>
      <c r="J47" s="117">
        <f t="shared" si="4"/>
        <v>0</v>
      </c>
      <c r="K47" s="26">
        <v>0</v>
      </c>
      <c r="L47" s="57" t="s">
        <v>85</v>
      </c>
      <c r="M47" s="57" t="s">
        <v>85</v>
      </c>
      <c r="N47" s="57" t="s">
        <v>85</v>
      </c>
      <c r="O47" s="133" t="s">
        <v>85</v>
      </c>
      <c r="P47" s="133" t="s">
        <v>85</v>
      </c>
      <c r="Q47" s="133" t="s">
        <v>85</v>
      </c>
      <c r="R47" s="130">
        <v>0.96</v>
      </c>
      <c r="S47" s="131">
        <v>0.96499999999999997</v>
      </c>
      <c r="T47" s="130">
        <v>0.97</v>
      </c>
    </row>
    <row r="48" spans="1:65" x14ac:dyDescent="0.25">
      <c r="A48" s="4" t="s">
        <v>26</v>
      </c>
      <c r="B48" s="1">
        <f>VLOOKUP(A:A,'Histo - Objectif Propreté'!A45:B100,2,FALSE)</f>
        <v>46</v>
      </c>
      <c r="C48" s="19">
        <v>0</v>
      </c>
      <c r="D48" s="118">
        <f t="shared" si="0"/>
        <v>0</v>
      </c>
      <c r="E48" s="19">
        <v>0</v>
      </c>
      <c r="F48" s="38" t="s">
        <v>85</v>
      </c>
      <c r="G48" s="38" t="s">
        <v>85</v>
      </c>
      <c r="H48" s="38" t="s">
        <v>85</v>
      </c>
      <c r="I48" s="26">
        <v>0</v>
      </c>
      <c r="J48" s="117">
        <f t="shared" si="4"/>
        <v>0</v>
      </c>
      <c r="K48" s="26">
        <v>0</v>
      </c>
      <c r="L48" s="57" t="s">
        <v>85</v>
      </c>
      <c r="M48" s="57" t="s">
        <v>85</v>
      </c>
      <c r="N48" s="57" t="s">
        <v>85</v>
      </c>
      <c r="O48" s="133" t="s">
        <v>85</v>
      </c>
      <c r="P48" s="133" t="s">
        <v>85</v>
      </c>
      <c r="Q48" s="133" t="s">
        <v>85</v>
      </c>
      <c r="R48" s="130">
        <v>0.96</v>
      </c>
      <c r="S48" s="131">
        <v>0.96499999999999997</v>
      </c>
      <c r="T48" s="130">
        <v>0.97</v>
      </c>
    </row>
    <row r="49" spans="1:65" s="25" customFormat="1" x14ac:dyDescent="0.25">
      <c r="A49" s="4" t="s">
        <v>27</v>
      </c>
      <c r="B49" s="1">
        <f>VLOOKUP(A:A,'Histo - Objectif Propreté'!A46:B101,2,FALSE)</f>
        <v>43</v>
      </c>
      <c r="C49" s="19">
        <f>VLOOKUP($A$6:$A$62,'[3]RECAP EM +ASC'!$C$3:$L$37,2,FALSE)</f>
        <v>1</v>
      </c>
      <c r="D49" s="118">
        <f t="shared" si="0"/>
        <v>2.3255813953488372E-2</v>
      </c>
      <c r="E49" s="19">
        <f>VLOOKUP(A:A,'[4]ASC G&amp;C'!$J$8:$K$47,2,FALSE)</f>
        <v>3</v>
      </c>
      <c r="F49" s="38">
        <f>VLOOKUP($A$6:$A$62,'[3]RECAP EM +ASC'!$C$3:$L$37,3,FALSE)</f>
        <v>0.94571249999999996</v>
      </c>
      <c r="G49" s="39">
        <f>VLOOKUP($A$6:$A$62,'[3]RECAP EM +ASC'!$C$3:$L$37,4,FALSE)</f>
        <v>0.89688181818181822</v>
      </c>
      <c r="H49" s="39">
        <f>VLOOKUP($A$6:$A$62,'[3]RECAP EM +ASC'!$C$3:$L$37,5,FALSE)</f>
        <v>0.99476121251278737</v>
      </c>
      <c r="I49" s="26">
        <f>VLOOKUP($A$6:$A$62,'[3]RECAP EM +ASC'!$C$3:$L$37,7,FALSE)</f>
        <v>1</v>
      </c>
      <c r="J49" s="117">
        <f t="shared" si="4"/>
        <v>2.3255813953488372E-2</v>
      </c>
      <c r="K49" s="26">
        <f>VLOOKUP(A:A,'[4]EM G&amp;C'!$H$6:$I$39,2,FALSE)</f>
        <v>2</v>
      </c>
      <c r="L49" s="56">
        <f>VLOOKUP($A$6:$A$62,'[3]RECAP EM +ASC'!$C$3:$L$37,8,FALSE)</f>
        <v>0.99839166666666668</v>
      </c>
      <c r="M49" s="57">
        <f>VLOOKUP($A$6:$A$62,'[3]RECAP EM +ASC'!$C$3:$L$37,9,FALSE)</f>
        <v>0.98008500000000009</v>
      </c>
      <c r="N49" s="57">
        <f>VLOOKUP($A$6:$A$62,'[3]RECAP EM +ASC'!$C$3:$L$37,10,FALSE)</f>
        <v>1</v>
      </c>
      <c r="O49" s="133" t="s">
        <v>85</v>
      </c>
      <c r="P49" s="133" t="s">
        <v>85</v>
      </c>
      <c r="Q49" s="133" t="s">
        <v>85</v>
      </c>
      <c r="R49" s="130">
        <v>0.96</v>
      </c>
      <c r="S49" s="131">
        <v>0.96499999999999997</v>
      </c>
      <c r="T49" s="130">
        <v>0.97</v>
      </c>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row>
    <row r="50" spans="1:65" s="25" customFormat="1" x14ac:dyDescent="0.25">
      <c r="A50" s="4" t="s">
        <v>28</v>
      </c>
      <c r="B50" s="1">
        <f>VLOOKUP(A:A,'Histo - Objectif Propreté'!A47:B102,2,FALSE)</f>
        <v>26</v>
      </c>
      <c r="C50" s="19">
        <f>VLOOKUP($A$6:$A$62,'[3]RECAP EM +ASC'!$C$3:$L$37,2,FALSE)</f>
        <v>1</v>
      </c>
      <c r="D50" s="118">
        <f t="shared" si="0"/>
        <v>3.8461538461538464E-2</v>
      </c>
      <c r="E50" s="19">
        <f>VLOOKUP(A:A,'[4]ASC G&amp;C'!$J$8:$K$47,2,FALSE)</f>
        <v>1</v>
      </c>
      <c r="F50" s="38">
        <f>VLOOKUP($A$6:$A$62,'[3]RECAP EM +ASC'!$C$3:$L$37,3,FALSE)</f>
        <v>0.97843333333333327</v>
      </c>
      <c r="G50" s="39">
        <f>VLOOKUP($A$6:$A$62,'[3]RECAP EM +ASC'!$C$3:$L$37,4,FALSE)</f>
        <v>0.99063636363636365</v>
      </c>
      <c r="H50" s="39">
        <f>VLOOKUP($A$6:$A$62,'[3]RECAP EM +ASC'!$C$3:$L$37,5,FALSE)</f>
        <v>1</v>
      </c>
      <c r="I50" s="26">
        <v>0</v>
      </c>
      <c r="J50" s="117">
        <f t="shared" si="4"/>
        <v>0</v>
      </c>
      <c r="K50" s="26">
        <v>0</v>
      </c>
      <c r="L50" s="57" t="s">
        <v>85</v>
      </c>
      <c r="M50" s="57" t="s">
        <v>85</v>
      </c>
      <c r="N50" s="57" t="s">
        <v>85</v>
      </c>
      <c r="O50" s="133" t="s">
        <v>85</v>
      </c>
      <c r="P50" s="133" t="s">
        <v>85</v>
      </c>
      <c r="Q50" s="133" t="s">
        <v>85</v>
      </c>
      <c r="R50" s="130">
        <v>0.96</v>
      </c>
      <c r="S50" s="131">
        <v>0.96499999999999997</v>
      </c>
      <c r="T50" s="130">
        <v>0.97</v>
      </c>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row>
    <row r="51" spans="1:65" x14ac:dyDescent="0.25">
      <c r="A51" s="4" t="s">
        <v>29</v>
      </c>
      <c r="B51" s="1">
        <f>VLOOKUP(A:A,'Histo - Objectif Propreté'!A48:B103,2,FALSE)</f>
        <v>198</v>
      </c>
      <c r="C51" s="19">
        <v>0</v>
      </c>
      <c r="D51" s="118">
        <f t="shared" si="0"/>
        <v>0</v>
      </c>
      <c r="E51" s="19">
        <v>0</v>
      </c>
      <c r="F51" s="38" t="s">
        <v>85</v>
      </c>
      <c r="G51" s="38" t="s">
        <v>85</v>
      </c>
      <c r="H51" s="38" t="s">
        <v>85</v>
      </c>
      <c r="I51" s="26">
        <v>0</v>
      </c>
      <c r="J51" s="117">
        <f t="shared" si="4"/>
        <v>0</v>
      </c>
      <c r="K51" s="26">
        <v>0</v>
      </c>
      <c r="L51" s="57" t="s">
        <v>85</v>
      </c>
      <c r="M51" s="57" t="s">
        <v>85</v>
      </c>
      <c r="N51" s="57" t="s">
        <v>85</v>
      </c>
      <c r="O51" s="133" t="s">
        <v>85</v>
      </c>
      <c r="P51" s="133" t="s">
        <v>85</v>
      </c>
      <c r="Q51" s="133" t="s">
        <v>85</v>
      </c>
      <c r="R51" s="130">
        <v>0.96</v>
      </c>
      <c r="S51" s="131">
        <v>0.96499999999999997</v>
      </c>
      <c r="T51" s="130">
        <v>0.97</v>
      </c>
    </row>
    <row r="52" spans="1:65" x14ac:dyDescent="0.25">
      <c r="A52" s="4" t="s">
        <v>30</v>
      </c>
      <c r="B52" s="1">
        <f>VLOOKUP(A:A,'Histo - Objectif Propreté'!A49:B104,2,FALSE)</f>
        <v>152</v>
      </c>
      <c r="C52" s="19">
        <v>0</v>
      </c>
      <c r="D52" s="118">
        <f t="shared" si="0"/>
        <v>0</v>
      </c>
      <c r="E52" s="19">
        <v>0</v>
      </c>
      <c r="F52" s="38" t="s">
        <v>85</v>
      </c>
      <c r="G52" s="38" t="s">
        <v>85</v>
      </c>
      <c r="H52" s="38" t="s">
        <v>85</v>
      </c>
      <c r="I52" s="26">
        <v>0</v>
      </c>
      <c r="J52" s="117">
        <f t="shared" si="4"/>
        <v>0</v>
      </c>
      <c r="K52" s="26">
        <v>0</v>
      </c>
      <c r="L52" s="57" t="s">
        <v>85</v>
      </c>
      <c r="M52" s="57" t="s">
        <v>85</v>
      </c>
      <c r="N52" s="57" t="s">
        <v>85</v>
      </c>
      <c r="O52" s="133" t="s">
        <v>85</v>
      </c>
      <c r="P52" s="133" t="s">
        <v>85</v>
      </c>
      <c r="Q52" s="133" t="s">
        <v>85</v>
      </c>
      <c r="R52" s="130">
        <v>0.96</v>
      </c>
      <c r="S52" s="131">
        <v>0.96499999999999997</v>
      </c>
      <c r="T52" s="130">
        <v>0.97</v>
      </c>
    </row>
    <row r="53" spans="1:65" x14ac:dyDescent="0.25">
      <c r="A53" s="4" t="s">
        <v>31</v>
      </c>
      <c r="B53" s="1">
        <f>VLOOKUP(A:A,'Histo - Objectif Propreté'!A50:B105,2,FALSE)</f>
        <v>90</v>
      </c>
      <c r="C53" s="19">
        <v>0</v>
      </c>
      <c r="D53" s="118">
        <f t="shared" si="0"/>
        <v>0</v>
      </c>
      <c r="E53" s="19">
        <v>0</v>
      </c>
      <c r="F53" s="38" t="s">
        <v>85</v>
      </c>
      <c r="G53" s="38" t="s">
        <v>85</v>
      </c>
      <c r="H53" s="38" t="s">
        <v>85</v>
      </c>
      <c r="I53" s="26">
        <v>0</v>
      </c>
      <c r="J53" s="117">
        <f t="shared" si="4"/>
        <v>0</v>
      </c>
      <c r="K53" s="26">
        <v>0</v>
      </c>
      <c r="L53" s="57" t="s">
        <v>85</v>
      </c>
      <c r="M53" s="57" t="s">
        <v>85</v>
      </c>
      <c r="N53" s="57" t="s">
        <v>85</v>
      </c>
      <c r="O53" s="133" t="s">
        <v>85</v>
      </c>
      <c r="P53" s="133" t="s">
        <v>85</v>
      </c>
      <c r="Q53" s="133" t="s">
        <v>85</v>
      </c>
      <c r="R53" s="130">
        <v>0.96</v>
      </c>
      <c r="S53" s="131">
        <v>0.96499999999999997</v>
      </c>
      <c r="T53" s="130">
        <v>0.97</v>
      </c>
    </row>
    <row r="54" spans="1:65" x14ac:dyDescent="0.25">
      <c r="A54" s="4" t="s">
        <v>52</v>
      </c>
      <c r="B54" s="1">
        <f>VLOOKUP(A:A,'Histo - Objectif Propreté'!A51:B106,2,FALSE)</f>
        <v>116</v>
      </c>
      <c r="C54" s="19">
        <v>0</v>
      </c>
      <c r="D54" s="118">
        <f t="shared" si="0"/>
        <v>0</v>
      </c>
      <c r="E54" s="19">
        <v>0</v>
      </c>
      <c r="F54" s="38" t="s">
        <v>85</v>
      </c>
      <c r="G54" s="38" t="s">
        <v>85</v>
      </c>
      <c r="H54" s="38" t="s">
        <v>85</v>
      </c>
      <c r="I54" s="26">
        <v>0</v>
      </c>
      <c r="J54" s="117">
        <f t="shared" si="4"/>
        <v>0</v>
      </c>
      <c r="K54" s="26">
        <v>0</v>
      </c>
      <c r="L54" s="57" t="s">
        <v>85</v>
      </c>
      <c r="M54" s="57" t="s">
        <v>85</v>
      </c>
      <c r="N54" s="57" t="s">
        <v>85</v>
      </c>
      <c r="O54" s="133" t="s">
        <v>85</v>
      </c>
      <c r="P54" s="133" t="s">
        <v>85</v>
      </c>
      <c r="Q54" s="133" t="s">
        <v>85</v>
      </c>
      <c r="R54" s="130">
        <v>0.96</v>
      </c>
      <c r="S54" s="131">
        <v>0.96499999999999997</v>
      </c>
      <c r="T54" s="130">
        <v>0.97</v>
      </c>
    </row>
    <row r="55" spans="1:65" x14ac:dyDescent="0.25">
      <c r="A55" s="4" t="s">
        <v>32</v>
      </c>
      <c r="B55" s="1">
        <f>VLOOKUP(A:A,'Histo - Objectif Propreté'!A52:B107,2,FALSE)</f>
        <v>279</v>
      </c>
      <c r="C55" s="19">
        <v>0</v>
      </c>
      <c r="D55" s="118">
        <f t="shared" si="0"/>
        <v>0</v>
      </c>
      <c r="E55" s="19">
        <v>0</v>
      </c>
      <c r="F55" s="38" t="s">
        <v>85</v>
      </c>
      <c r="G55" s="38" t="s">
        <v>85</v>
      </c>
      <c r="H55" s="38" t="s">
        <v>85</v>
      </c>
      <c r="I55" s="26">
        <v>0</v>
      </c>
      <c r="J55" s="117">
        <f t="shared" si="4"/>
        <v>0</v>
      </c>
      <c r="K55" s="26">
        <v>0</v>
      </c>
      <c r="L55" s="57" t="s">
        <v>85</v>
      </c>
      <c r="M55" s="57" t="s">
        <v>85</v>
      </c>
      <c r="N55" s="57" t="s">
        <v>85</v>
      </c>
      <c r="O55" s="133" t="s">
        <v>85</v>
      </c>
      <c r="P55" s="133" t="s">
        <v>85</v>
      </c>
      <c r="Q55" s="133" t="s">
        <v>85</v>
      </c>
      <c r="R55" s="130">
        <v>0.96</v>
      </c>
      <c r="S55" s="131">
        <v>0.96499999999999997</v>
      </c>
      <c r="T55" s="130">
        <v>0.97</v>
      </c>
    </row>
    <row r="56" spans="1:65" x14ac:dyDescent="0.25">
      <c r="A56" s="4" t="s">
        <v>33</v>
      </c>
      <c r="B56" s="1">
        <f>VLOOKUP(A:A,'Histo - Objectif Propreté'!A53:B108,2,FALSE)</f>
        <v>255</v>
      </c>
      <c r="C56" s="19">
        <v>0</v>
      </c>
      <c r="D56" s="118">
        <f t="shared" si="0"/>
        <v>0</v>
      </c>
      <c r="E56" s="19">
        <v>0</v>
      </c>
      <c r="F56" s="38" t="s">
        <v>85</v>
      </c>
      <c r="G56" s="38" t="s">
        <v>85</v>
      </c>
      <c r="H56" s="38" t="s">
        <v>85</v>
      </c>
      <c r="I56" s="26">
        <v>0</v>
      </c>
      <c r="J56" s="117">
        <f t="shared" si="4"/>
        <v>0</v>
      </c>
      <c r="K56" s="26">
        <v>0</v>
      </c>
      <c r="L56" s="57" t="s">
        <v>85</v>
      </c>
      <c r="M56" s="57" t="s">
        <v>85</v>
      </c>
      <c r="N56" s="57" t="s">
        <v>85</v>
      </c>
      <c r="O56" s="133" t="s">
        <v>85</v>
      </c>
      <c r="P56" s="133" t="s">
        <v>85</v>
      </c>
      <c r="Q56" s="133" t="s">
        <v>85</v>
      </c>
      <c r="R56" s="130">
        <v>0.96</v>
      </c>
      <c r="S56" s="131">
        <v>0.96499999999999997</v>
      </c>
      <c r="T56" s="130">
        <v>0.97</v>
      </c>
    </row>
    <row r="57" spans="1:65" x14ac:dyDescent="0.25">
      <c r="A57" s="4" t="s">
        <v>81</v>
      </c>
      <c r="B57" s="1">
        <f>VLOOKUP(A:A,'Histo - Objectif Propreté'!A54:B109,2,FALSE)</f>
        <v>35</v>
      </c>
      <c r="C57" s="19">
        <v>0</v>
      </c>
      <c r="D57" s="118">
        <f t="shared" si="0"/>
        <v>0</v>
      </c>
      <c r="E57" s="19">
        <v>0</v>
      </c>
      <c r="F57" s="38" t="s">
        <v>85</v>
      </c>
      <c r="G57" s="38" t="s">
        <v>85</v>
      </c>
      <c r="H57" s="38" t="s">
        <v>85</v>
      </c>
      <c r="I57" s="26">
        <v>0</v>
      </c>
      <c r="J57" s="117">
        <f t="shared" si="4"/>
        <v>0</v>
      </c>
      <c r="K57" s="26">
        <v>0</v>
      </c>
      <c r="L57" s="57" t="s">
        <v>85</v>
      </c>
      <c r="M57" s="57" t="s">
        <v>85</v>
      </c>
      <c r="N57" s="57" t="s">
        <v>85</v>
      </c>
      <c r="O57" s="133" t="s">
        <v>85</v>
      </c>
      <c r="P57" s="133" t="s">
        <v>85</v>
      </c>
      <c r="Q57" s="133" t="s">
        <v>85</v>
      </c>
      <c r="R57" s="130">
        <v>0.96</v>
      </c>
      <c r="S57" s="131">
        <v>0.96499999999999997</v>
      </c>
      <c r="T57" s="130">
        <v>0.97</v>
      </c>
    </row>
    <row r="58" spans="1:65" x14ac:dyDescent="0.25">
      <c r="A58" s="4" t="s">
        <v>34</v>
      </c>
      <c r="B58" s="1">
        <f>VLOOKUP(A:A,'Histo - Objectif Propreté'!A55:B110,2,FALSE)</f>
        <v>63</v>
      </c>
      <c r="C58" s="19">
        <v>0</v>
      </c>
      <c r="D58" s="118">
        <f t="shared" si="0"/>
        <v>0</v>
      </c>
      <c r="E58" s="19">
        <v>0</v>
      </c>
      <c r="F58" s="38" t="s">
        <v>85</v>
      </c>
      <c r="G58" s="38" t="s">
        <v>85</v>
      </c>
      <c r="H58" s="38" t="s">
        <v>85</v>
      </c>
      <c r="I58" s="26">
        <v>0</v>
      </c>
      <c r="J58" s="117">
        <f t="shared" si="4"/>
        <v>0</v>
      </c>
      <c r="K58" s="26">
        <v>0</v>
      </c>
      <c r="L58" s="57" t="s">
        <v>85</v>
      </c>
      <c r="M58" s="57" t="s">
        <v>85</v>
      </c>
      <c r="N58" s="57" t="s">
        <v>85</v>
      </c>
      <c r="O58" s="133" t="s">
        <v>85</v>
      </c>
      <c r="P58" s="133" t="s">
        <v>85</v>
      </c>
      <c r="Q58" s="133" t="s">
        <v>85</v>
      </c>
      <c r="R58" s="130">
        <v>0.96</v>
      </c>
      <c r="S58" s="131">
        <v>0.96499999999999997</v>
      </c>
      <c r="T58" s="130">
        <v>0.97</v>
      </c>
    </row>
    <row r="59" spans="1:65" x14ac:dyDescent="0.25">
      <c r="A59" s="4" t="s">
        <v>61</v>
      </c>
      <c r="B59" s="1">
        <f>VLOOKUP(A:A,'Histo - Objectif Propreté'!A56:B111,2,FALSE)</f>
        <v>270</v>
      </c>
      <c r="C59" s="19">
        <v>0</v>
      </c>
      <c r="D59" s="118">
        <f t="shared" si="0"/>
        <v>0</v>
      </c>
      <c r="E59" s="19">
        <v>0</v>
      </c>
      <c r="F59" s="38" t="s">
        <v>85</v>
      </c>
      <c r="G59" s="38" t="s">
        <v>85</v>
      </c>
      <c r="H59" s="38" t="s">
        <v>85</v>
      </c>
      <c r="I59" s="26">
        <v>0</v>
      </c>
      <c r="J59" s="117">
        <f t="shared" si="4"/>
        <v>0</v>
      </c>
      <c r="K59" s="26">
        <v>0</v>
      </c>
      <c r="L59" s="57" t="s">
        <v>85</v>
      </c>
      <c r="M59" s="57" t="s">
        <v>85</v>
      </c>
      <c r="N59" s="57" t="s">
        <v>85</v>
      </c>
      <c r="O59" s="133" t="s">
        <v>85</v>
      </c>
      <c r="P59" s="133" t="s">
        <v>85</v>
      </c>
      <c r="Q59" s="133" t="s">
        <v>85</v>
      </c>
      <c r="R59" s="130">
        <v>0.96</v>
      </c>
      <c r="S59" s="131">
        <v>0.96499999999999997</v>
      </c>
      <c r="T59" s="130">
        <v>0.97</v>
      </c>
    </row>
    <row r="60" spans="1:65" x14ac:dyDescent="0.25">
      <c r="A60" s="4" t="s">
        <v>35</v>
      </c>
      <c r="B60" s="1">
        <f>VLOOKUP(A:A,'Histo - Objectif Propreté'!A57:B112,2,FALSE)</f>
        <v>216</v>
      </c>
      <c r="C60" s="19">
        <v>0</v>
      </c>
      <c r="D60" s="118">
        <f t="shared" si="0"/>
        <v>0</v>
      </c>
      <c r="E60" s="19">
        <v>0</v>
      </c>
      <c r="F60" s="38" t="s">
        <v>85</v>
      </c>
      <c r="G60" s="38" t="s">
        <v>85</v>
      </c>
      <c r="H60" s="38" t="s">
        <v>85</v>
      </c>
      <c r="I60" s="26">
        <v>0</v>
      </c>
      <c r="J60" s="117">
        <f t="shared" si="4"/>
        <v>0</v>
      </c>
      <c r="K60" s="26">
        <v>0</v>
      </c>
      <c r="L60" s="57" t="s">
        <v>85</v>
      </c>
      <c r="M60" s="57" t="s">
        <v>85</v>
      </c>
      <c r="N60" s="57" t="s">
        <v>85</v>
      </c>
      <c r="O60" s="133" t="s">
        <v>85</v>
      </c>
      <c r="P60" s="133" t="s">
        <v>85</v>
      </c>
      <c r="Q60" s="133" t="s">
        <v>85</v>
      </c>
      <c r="R60" s="130">
        <v>0.96</v>
      </c>
      <c r="S60" s="131">
        <v>0.96499999999999997</v>
      </c>
      <c r="T60" s="130">
        <v>0.97</v>
      </c>
    </row>
    <row r="61" spans="1:65" x14ac:dyDescent="0.25">
      <c r="A61" s="4" t="s">
        <v>36</v>
      </c>
      <c r="B61" s="1">
        <f>VLOOKUP(A:A,'Histo - Objectif Propreté'!A58:B113,2,FALSE)</f>
        <v>97</v>
      </c>
      <c r="C61" s="19">
        <v>0</v>
      </c>
      <c r="D61" s="118">
        <f t="shared" si="0"/>
        <v>0</v>
      </c>
      <c r="E61" s="19">
        <v>0</v>
      </c>
      <c r="F61" s="38" t="s">
        <v>85</v>
      </c>
      <c r="G61" s="38" t="s">
        <v>85</v>
      </c>
      <c r="H61" s="38" t="s">
        <v>85</v>
      </c>
      <c r="I61" s="26">
        <v>0</v>
      </c>
      <c r="J61" s="117">
        <f t="shared" si="4"/>
        <v>0</v>
      </c>
      <c r="K61" s="26">
        <v>0</v>
      </c>
      <c r="L61" s="57" t="s">
        <v>85</v>
      </c>
      <c r="M61" s="57" t="s">
        <v>85</v>
      </c>
      <c r="N61" s="57" t="s">
        <v>85</v>
      </c>
      <c r="O61" s="133" t="s">
        <v>85</v>
      </c>
      <c r="P61" s="133" t="s">
        <v>85</v>
      </c>
      <c r="Q61" s="133" t="s">
        <v>85</v>
      </c>
      <c r="R61" s="130">
        <v>0.96</v>
      </c>
      <c r="S61" s="131">
        <v>0.96499999999999997</v>
      </c>
      <c r="T61" s="130">
        <v>0.97</v>
      </c>
    </row>
    <row r="62" spans="1:65" x14ac:dyDescent="0.25">
      <c r="A62" s="4" t="s">
        <v>37</v>
      </c>
      <c r="B62" s="1">
        <f>VLOOKUP(A:A,'Histo - Objectif Propreté'!A59:B114,2,FALSE)</f>
        <v>104</v>
      </c>
      <c r="C62" s="19">
        <v>0</v>
      </c>
      <c r="D62" s="118">
        <f t="shared" si="0"/>
        <v>0</v>
      </c>
      <c r="E62" s="19">
        <v>0</v>
      </c>
      <c r="F62" s="38" t="s">
        <v>85</v>
      </c>
      <c r="G62" s="38" t="s">
        <v>85</v>
      </c>
      <c r="H62" s="38" t="s">
        <v>85</v>
      </c>
      <c r="I62" s="26">
        <v>0</v>
      </c>
      <c r="J62" s="117">
        <f t="shared" si="4"/>
        <v>0</v>
      </c>
      <c r="K62" s="26">
        <v>0</v>
      </c>
      <c r="L62" s="57" t="s">
        <v>85</v>
      </c>
      <c r="M62" s="57" t="s">
        <v>85</v>
      </c>
      <c r="N62" s="57" t="s">
        <v>85</v>
      </c>
      <c r="O62" s="133" t="s">
        <v>85</v>
      </c>
      <c r="P62" s="133" t="s">
        <v>85</v>
      </c>
      <c r="Q62" s="133" t="s">
        <v>85</v>
      </c>
      <c r="R62" s="130">
        <v>0.96</v>
      </c>
      <c r="S62" s="131">
        <v>0.96499999999999997</v>
      </c>
      <c r="T62" s="130">
        <v>0.97</v>
      </c>
    </row>
    <row r="63" spans="1:65" s="33" customFormat="1" x14ac:dyDescent="0.25">
      <c r="A63" s="36" t="s">
        <v>72</v>
      </c>
      <c r="B63" s="36">
        <f>SUM(B8:B62)</f>
        <v>2957</v>
      </c>
      <c r="C63" s="36">
        <f>SUM(C8:C62)</f>
        <v>114</v>
      </c>
      <c r="D63" s="36"/>
      <c r="E63" s="36">
        <f>SUM(E8:E62)</f>
        <v>289</v>
      </c>
      <c r="F63" s="36"/>
      <c r="G63" s="36"/>
      <c r="H63" s="36"/>
      <c r="I63" s="36">
        <f>SUM(I8:I62)</f>
        <v>92</v>
      </c>
      <c r="J63" s="37"/>
      <c r="K63" s="36">
        <f>SUM(K8:K62)</f>
        <v>606</v>
      </c>
      <c r="L63" s="36"/>
      <c r="M63" s="36"/>
      <c r="N63" s="36"/>
      <c r="O63" s="36"/>
      <c r="P63" s="36"/>
      <c r="Q63" s="36"/>
      <c r="R63" s="36"/>
      <c r="S63" s="36"/>
      <c r="T63" s="36"/>
    </row>
  </sheetData>
  <mergeCells count="6">
    <mergeCell ref="B1:T1"/>
    <mergeCell ref="O6:T6"/>
    <mergeCell ref="A6:A7"/>
    <mergeCell ref="B6:B7"/>
    <mergeCell ref="I6:N6"/>
    <mergeCell ref="C6:H6"/>
  </mergeCells>
  <pageMargins left="0.70866141732283472" right="0.70866141732283472" top="0.74803149606299213" bottom="0.74803149606299213" header="0.31496062992125984" footer="0.31496062992125984"/>
  <pageSetup paperSize="9" scale="47" orientation="portrait" r:id="rId1"/>
  <headerFooter>
    <oddFooter xml:space="preserve">&amp;LAnnexe A4 - DRG 2018-2020 &amp;RPage&amp;P/&amp;N </oddFooter>
  </headerFooter>
  <ignoredErrors>
    <ignoredError sqref="K22 E22"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63"/>
  <sheetViews>
    <sheetView showGridLines="0" zoomScaleNormal="100" workbookViewId="0"/>
  </sheetViews>
  <sheetFormatPr baseColWidth="10" defaultRowHeight="15" x14ac:dyDescent="0.25"/>
  <cols>
    <col min="1" max="1" width="29.42578125" style="11" customWidth="1"/>
    <col min="2" max="2" width="13.140625" customWidth="1"/>
    <col min="3" max="4" width="11.85546875" customWidth="1"/>
    <col min="5" max="5" width="9.140625" style="11" customWidth="1"/>
    <col min="6" max="8" width="9.140625" style="11" hidden="1" customWidth="1"/>
    <col min="9" max="9" width="11.42578125" style="11" customWidth="1"/>
    <col min="10" max="10" width="12.5703125" style="11" customWidth="1"/>
    <col min="11" max="13" width="9.140625" style="11" hidden="1" customWidth="1"/>
    <col min="14" max="17" width="12" style="11" customWidth="1"/>
    <col min="18" max="20" width="10.42578125" style="11" customWidth="1"/>
    <col min="21" max="16384" width="11.42578125" style="11"/>
  </cols>
  <sheetData>
    <row r="1" spans="1:65" customFormat="1" ht="37.5" x14ac:dyDescent="0.3">
      <c r="A1" s="102" t="s">
        <v>139</v>
      </c>
      <c r="B1" s="90"/>
      <c r="C1" s="90"/>
      <c r="D1" s="90"/>
      <c r="E1" s="90"/>
      <c r="F1" s="90"/>
      <c r="G1" s="90"/>
      <c r="H1" s="90"/>
      <c r="I1" s="90"/>
      <c r="J1" s="90"/>
      <c r="K1" s="90"/>
      <c r="L1" s="90"/>
      <c r="M1" s="90"/>
      <c r="N1" s="90"/>
      <c r="O1" s="90"/>
      <c r="P1" s="90"/>
      <c r="Q1" s="90"/>
      <c r="R1" s="90"/>
      <c r="S1" s="90"/>
      <c r="T1" s="90"/>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row>
    <row r="2" spans="1:65" customFormat="1" ht="18.75" x14ac:dyDescent="0.3">
      <c r="A2" s="102"/>
      <c r="B2" s="144" t="s">
        <v>98</v>
      </c>
      <c r="C2" s="144"/>
      <c r="D2" s="144"/>
      <c r="E2" s="144"/>
      <c r="F2" s="144"/>
      <c r="G2" s="144"/>
      <c r="H2" s="144"/>
      <c r="I2" s="144"/>
      <c r="J2" s="144"/>
      <c r="K2" s="144"/>
      <c r="L2" s="144"/>
      <c r="M2" s="144"/>
      <c r="N2" s="144"/>
      <c r="O2" s="144"/>
      <c r="P2" s="144"/>
      <c r="Q2" s="144"/>
      <c r="R2" s="144"/>
      <c r="S2" s="144"/>
      <c r="T2" s="144"/>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row>
    <row r="3" spans="1:65" customFormat="1" ht="18.75" x14ac:dyDescent="0.3">
      <c r="A3" s="102"/>
      <c r="B3" s="90"/>
      <c r="C3" s="90"/>
      <c r="D3" s="90"/>
      <c r="E3" s="90"/>
      <c r="F3" s="90"/>
      <c r="G3" s="90"/>
      <c r="H3" s="90"/>
      <c r="I3" s="90"/>
      <c r="J3" s="90"/>
      <c r="K3" s="90"/>
      <c r="L3" s="90"/>
      <c r="M3" s="90"/>
      <c r="N3" s="90"/>
      <c r="O3" s="90"/>
      <c r="P3" s="90"/>
      <c r="Q3" s="90"/>
      <c r="R3" s="90"/>
      <c r="S3" s="90"/>
      <c r="T3" s="90"/>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1:65" customFormat="1" x14ac:dyDescent="0.25">
      <c r="A4" s="95"/>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row>
    <row r="5" spans="1:65" customFormat="1" x14ac:dyDescent="0.25">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row>
    <row r="6" spans="1:65" ht="30.75" customHeight="1" x14ac:dyDescent="0.25">
      <c r="C6" s="152" t="s">
        <v>68</v>
      </c>
      <c r="D6" s="153"/>
      <c r="E6" s="153"/>
      <c r="F6" s="91"/>
      <c r="G6" s="91"/>
      <c r="H6" s="92"/>
      <c r="I6" s="154" t="s">
        <v>67</v>
      </c>
      <c r="J6" s="155"/>
      <c r="K6" s="93"/>
      <c r="L6" s="93"/>
      <c r="M6" s="94"/>
      <c r="N6" s="156" t="s">
        <v>73</v>
      </c>
      <c r="O6" s="157"/>
      <c r="P6" s="157"/>
      <c r="Q6" s="157"/>
      <c r="R6" s="157"/>
      <c r="S6" s="157"/>
      <c r="T6" s="158"/>
    </row>
    <row r="7" spans="1:65" s="66" customFormat="1" ht="89.25" customHeight="1" x14ac:dyDescent="0.25">
      <c r="A7" s="65" t="s">
        <v>38</v>
      </c>
      <c r="B7" s="23" t="s">
        <v>53</v>
      </c>
      <c r="C7" s="14" t="s">
        <v>136</v>
      </c>
      <c r="D7" s="14" t="s">
        <v>76</v>
      </c>
      <c r="E7" s="15" t="s">
        <v>62</v>
      </c>
      <c r="F7" s="15">
        <v>2015</v>
      </c>
      <c r="G7" s="15">
        <v>2016</v>
      </c>
      <c r="H7" s="15">
        <v>2017</v>
      </c>
      <c r="I7" s="53" t="s">
        <v>136</v>
      </c>
      <c r="J7" s="53" t="s">
        <v>76</v>
      </c>
      <c r="K7" s="53" t="s">
        <v>64</v>
      </c>
      <c r="L7" s="53" t="s">
        <v>63</v>
      </c>
      <c r="M7" s="53" t="s">
        <v>57</v>
      </c>
      <c r="N7" s="135" t="s">
        <v>65</v>
      </c>
      <c r="O7" s="135" t="s">
        <v>66</v>
      </c>
      <c r="P7" s="135" t="s">
        <v>110</v>
      </c>
      <c r="Q7" s="135" t="s">
        <v>69</v>
      </c>
      <c r="R7" s="136" t="s">
        <v>8</v>
      </c>
      <c r="S7" s="136" t="s">
        <v>9</v>
      </c>
      <c r="T7" s="136" t="s">
        <v>10</v>
      </c>
    </row>
    <row r="8" spans="1:65" x14ac:dyDescent="0.25">
      <c r="A8" s="4" t="s">
        <v>58</v>
      </c>
      <c r="B8" s="9">
        <f>VLOOKUP(A:A,'Histo - Objectif Propreté'!A5:B60,2,FALSE)</f>
        <v>1</v>
      </c>
      <c r="C8" s="16">
        <v>1</v>
      </c>
      <c r="D8" s="22">
        <f>+C8/B8</f>
        <v>1</v>
      </c>
      <c r="E8" s="16">
        <v>52</v>
      </c>
      <c r="F8" s="17" t="s">
        <v>84</v>
      </c>
      <c r="G8" s="17" t="s">
        <v>84</v>
      </c>
      <c r="H8" s="17" t="s">
        <v>84</v>
      </c>
      <c r="I8" s="58">
        <v>1</v>
      </c>
      <c r="J8" s="51">
        <f>+I8/B8</f>
        <v>1</v>
      </c>
      <c r="K8" s="59">
        <v>7.62</v>
      </c>
      <c r="L8" s="59">
        <v>7.61</v>
      </c>
      <c r="M8" s="59">
        <v>7.28</v>
      </c>
      <c r="N8" s="137" t="s">
        <v>85</v>
      </c>
      <c r="O8" s="137" t="s">
        <v>85</v>
      </c>
      <c r="P8" s="137" t="s">
        <v>85</v>
      </c>
      <c r="Q8" s="137" t="s">
        <v>85</v>
      </c>
      <c r="R8" s="138">
        <v>0.87</v>
      </c>
      <c r="S8" s="138">
        <v>0.88</v>
      </c>
      <c r="T8" s="138">
        <v>0.89</v>
      </c>
      <c r="W8" s="86"/>
      <c r="X8" s="86"/>
      <c r="Y8" s="86"/>
      <c r="AA8" s="86"/>
      <c r="AC8" s="88"/>
      <c r="AD8" s="88"/>
      <c r="AE8" s="88"/>
    </row>
    <row r="9" spans="1:65" ht="15" customHeight="1" x14ac:dyDescent="0.25">
      <c r="A9" s="4" t="s">
        <v>114</v>
      </c>
      <c r="B9" s="9">
        <f>VLOOKUP(A:A,'Histo - Objectif Propreté'!A6:B61,2,FALSE)</f>
        <v>1</v>
      </c>
      <c r="C9" s="16">
        <v>1</v>
      </c>
      <c r="D9" s="22">
        <f t="shared" ref="D9:D62" si="0">+C9/B9</f>
        <v>1</v>
      </c>
      <c r="E9" s="16">
        <v>226</v>
      </c>
      <c r="F9" s="17">
        <f>VLOOKUP($A:$A,[6]TCD!$C$3:$F$51,2,FALSE)</f>
        <v>0.99635833333333335</v>
      </c>
      <c r="G9" s="17">
        <f>VLOOKUP($A:$A,[6]TCD!$C$3:$F$51,3,FALSE)</f>
        <v>0.99396666666666667</v>
      </c>
      <c r="H9" s="17">
        <f>VLOOKUP($A:$A,[6]TCD!$C$3:$F$51,4,FALSE)</f>
        <v>0.99239008633030767</v>
      </c>
      <c r="I9" s="58">
        <v>1</v>
      </c>
      <c r="J9" s="51">
        <f t="shared" ref="J9:J62" si="1">+I9/B9</f>
        <v>1</v>
      </c>
      <c r="K9" s="59">
        <v>7.27</v>
      </c>
      <c r="L9" s="59">
        <v>7.53</v>
      </c>
      <c r="M9" s="59">
        <v>7.41</v>
      </c>
      <c r="N9" s="139">
        <f t="shared" ref="N9:N38" si="2">F9/2+K9/10/2</f>
        <v>0.86167916666666666</v>
      </c>
      <c r="O9" s="139">
        <f t="shared" ref="O9:O38" si="3">G9/2+L9/10/2</f>
        <v>0.87348333333333339</v>
      </c>
      <c r="P9" s="139">
        <f t="shared" ref="P9:P38" si="4">H9/2+M9/10/2</f>
        <v>0.86669504316515389</v>
      </c>
      <c r="Q9" s="139">
        <f>AVERAGE(N9:P9)</f>
        <v>0.86728584772171791</v>
      </c>
      <c r="R9" s="138">
        <v>0.87</v>
      </c>
      <c r="S9" s="138">
        <v>0.88</v>
      </c>
      <c r="T9" s="138">
        <v>0.89</v>
      </c>
      <c r="W9" s="85"/>
      <c r="X9" s="85"/>
      <c r="Y9" s="85"/>
      <c r="Z9" s="87"/>
      <c r="AA9" s="85"/>
      <c r="AC9" s="85"/>
      <c r="AD9" s="85"/>
      <c r="AE9" s="85"/>
      <c r="AG9" s="87"/>
    </row>
    <row r="10" spans="1:65" x14ac:dyDescent="0.25">
      <c r="A10" s="4" t="s">
        <v>115</v>
      </c>
      <c r="B10" s="9">
        <f>VLOOKUP(A:A,'Histo - Objectif Propreté'!A7:B62,2,FALSE)</f>
        <v>1</v>
      </c>
      <c r="C10" s="16">
        <v>1</v>
      </c>
      <c r="D10" s="22">
        <f t="shared" si="0"/>
        <v>1</v>
      </c>
      <c r="E10" s="16">
        <v>46</v>
      </c>
      <c r="F10" s="17">
        <f>VLOOKUP($A:$A,[6]TCD!$C$3:$F$51,2,FALSE)</f>
        <v>0.99693333333333323</v>
      </c>
      <c r="G10" s="17">
        <f>VLOOKUP($A:$A,[6]TCD!$C$3:$F$51,3,FALSE)</f>
        <v>0.99323333333333341</v>
      </c>
      <c r="H10" s="17">
        <f>VLOOKUP($A:$A,[6]TCD!$C$3:$F$51,4,FALSE)</f>
        <v>0.99699501774575994</v>
      </c>
      <c r="I10" s="58">
        <v>1</v>
      </c>
      <c r="J10" s="51">
        <f t="shared" si="1"/>
        <v>1</v>
      </c>
      <c r="K10" s="59">
        <v>7.24</v>
      </c>
      <c r="L10" s="59">
        <v>6.9</v>
      </c>
      <c r="M10" s="59">
        <v>7.46</v>
      </c>
      <c r="N10" s="139">
        <f t="shared" si="2"/>
        <v>0.8604666666666666</v>
      </c>
      <c r="O10" s="139">
        <f t="shared" si="3"/>
        <v>0.84161666666666668</v>
      </c>
      <c r="P10" s="139">
        <f t="shared" si="4"/>
        <v>0.87149750887288002</v>
      </c>
      <c r="Q10" s="139">
        <f t="shared" ref="Q10:Q38" si="5">AVERAGE(N10:P10)</f>
        <v>0.85786028073540443</v>
      </c>
      <c r="R10" s="138">
        <v>0.87</v>
      </c>
      <c r="S10" s="138">
        <v>0.88</v>
      </c>
      <c r="T10" s="138">
        <v>0.89</v>
      </c>
      <c r="W10" s="85"/>
      <c r="X10" s="85"/>
      <c r="Y10" s="85"/>
      <c r="Z10" s="87"/>
      <c r="AA10" s="85"/>
      <c r="AC10" s="85"/>
      <c r="AD10" s="85"/>
      <c r="AE10" s="85"/>
      <c r="AG10" s="87"/>
    </row>
    <row r="11" spans="1:65" x14ac:dyDescent="0.25">
      <c r="A11" s="4" t="s">
        <v>116</v>
      </c>
      <c r="B11" s="9">
        <f>VLOOKUP(A:A,'Histo - Objectif Propreté'!A8:B63,2,FALSE)</f>
        <v>1</v>
      </c>
      <c r="C11" s="16">
        <v>1</v>
      </c>
      <c r="D11" s="22">
        <f t="shared" si="0"/>
        <v>1</v>
      </c>
      <c r="E11" s="16">
        <v>108</v>
      </c>
      <c r="F11" s="17">
        <f>VLOOKUP($A:$A,[6]TCD!$C$3:$F$51,2,FALSE)</f>
        <v>0.99769166666666675</v>
      </c>
      <c r="G11" s="17">
        <f>VLOOKUP($A:$A,[6]TCD!$C$3:$F$51,3,FALSE)</f>
        <v>0.99555833333333332</v>
      </c>
      <c r="H11" s="17">
        <f>VLOOKUP($A:$A,[6]TCD!$C$3:$F$51,4,FALSE)</f>
        <v>0.99557082480059733</v>
      </c>
      <c r="I11" s="58">
        <v>1</v>
      </c>
      <c r="J11" s="51">
        <f t="shared" si="1"/>
        <v>1</v>
      </c>
      <c r="K11" s="59">
        <v>7.77</v>
      </c>
      <c r="L11" s="59">
        <v>7.39</v>
      </c>
      <c r="M11" s="59">
        <v>7.55</v>
      </c>
      <c r="N11" s="139">
        <f t="shared" si="2"/>
        <v>0.88734583333333328</v>
      </c>
      <c r="O11" s="139">
        <f t="shared" si="3"/>
        <v>0.8672791666666666</v>
      </c>
      <c r="P11" s="139">
        <f t="shared" si="4"/>
        <v>0.87528541240029867</v>
      </c>
      <c r="Q11" s="139">
        <f t="shared" si="5"/>
        <v>0.87663680413343281</v>
      </c>
      <c r="R11" s="138">
        <v>0.87</v>
      </c>
      <c r="S11" s="138">
        <v>0.88</v>
      </c>
      <c r="T11" s="138">
        <v>0.89</v>
      </c>
      <c r="W11" s="85"/>
      <c r="X11" s="85"/>
      <c r="Y11" s="85"/>
      <c r="Z11" s="87"/>
      <c r="AA11" s="85"/>
      <c r="AC11" s="85"/>
      <c r="AD11" s="85"/>
      <c r="AE11" s="85"/>
      <c r="AG11" s="87"/>
    </row>
    <row r="12" spans="1:65" x14ac:dyDescent="0.25">
      <c r="A12" s="4" t="s">
        <v>117</v>
      </c>
      <c r="B12" s="9">
        <f>VLOOKUP(A:A,'Histo - Objectif Propreté'!A9:B64,2,FALSE)</f>
        <v>1</v>
      </c>
      <c r="C12" s="16">
        <v>1</v>
      </c>
      <c r="D12" s="22">
        <f t="shared" si="0"/>
        <v>1</v>
      </c>
      <c r="E12" s="16">
        <v>19</v>
      </c>
      <c r="F12" s="17">
        <f>VLOOKUP($A:$A,[6]TCD!$C$3:$F$51,2,FALSE)</f>
        <v>0.99575833333333341</v>
      </c>
      <c r="G12" s="17">
        <f>VLOOKUP($A:$A,[6]TCD!$C$3:$F$51,3,FALSE)</f>
        <v>0.98360000000000003</v>
      </c>
      <c r="H12" s="17">
        <f>VLOOKUP($A:$A,[6]TCD!$C$3:$F$51,4,FALSE)</f>
        <v>0.97104988040924078</v>
      </c>
      <c r="I12" s="58">
        <v>1</v>
      </c>
      <c r="J12" s="51">
        <f t="shared" si="1"/>
        <v>1</v>
      </c>
      <c r="K12" s="59">
        <v>7.74</v>
      </c>
      <c r="L12" s="59">
        <v>7.88</v>
      </c>
      <c r="M12" s="59">
        <v>7.37</v>
      </c>
      <c r="N12" s="139">
        <f t="shared" si="2"/>
        <v>0.88487916666666666</v>
      </c>
      <c r="O12" s="139">
        <f t="shared" si="3"/>
        <v>0.88580000000000003</v>
      </c>
      <c r="P12" s="139">
        <f t="shared" si="4"/>
        <v>0.85402494020462039</v>
      </c>
      <c r="Q12" s="139">
        <f t="shared" si="5"/>
        <v>0.87490136895709558</v>
      </c>
      <c r="R12" s="138">
        <v>0.87</v>
      </c>
      <c r="S12" s="138">
        <v>0.88</v>
      </c>
      <c r="T12" s="138">
        <v>0.89</v>
      </c>
      <c r="W12" s="85"/>
      <c r="X12" s="85"/>
      <c r="Y12" s="85"/>
      <c r="Z12" s="87"/>
      <c r="AA12" s="85"/>
      <c r="AC12" s="85"/>
      <c r="AD12" s="85"/>
      <c r="AE12" s="85"/>
      <c r="AG12" s="87"/>
    </row>
    <row r="13" spans="1:65" x14ac:dyDescent="0.25">
      <c r="A13" s="4" t="s">
        <v>118</v>
      </c>
      <c r="B13" s="9">
        <f>VLOOKUP(A:A,'Histo - Objectif Propreté'!A10:B65,2,FALSE)</f>
        <v>1</v>
      </c>
      <c r="C13" s="16">
        <v>1</v>
      </c>
      <c r="D13" s="22">
        <f t="shared" si="0"/>
        <v>1</v>
      </c>
      <c r="E13" s="16">
        <v>172</v>
      </c>
      <c r="F13" s="17">
        <f>VLOOKUP($A:$A,[6]TCD!$C$3:$F$51,2,FALSE)</f>
        <v>0.99559166666666676</v>
      </c>
      <c r="G13" s="17">
        <f>VLOOKUP($A:$A,[6]TCD!$C$3:$F$51,3,FALSE)</f>
        <v>0.9965750000000001</v>
      </c>
      <c r="H13" s="17">
        <f>VLOOKUP($A:$A,[6]TCD!$C$3:$F$51,4,FALSE)</f>
        <v>0.98558367488384235</v>
      </c>
      <c r="I13" s="58">
        <v>1</v>
      </c>
      <c r="J13" s="51">
        <f t="shared" si="1"/>
        <v>1</v>
      </c>
      <c r="K13" s="59">
        <v>7.03</v>
      </c>
      <c r="L13" s="59">
        <v>7.28</v>
      </c>
      <c r="M13" s="59">
        <v>7.05</v>
      </c>
      <c r="N13" s="139">
        <f t="shared" si="2"/>
        <v>0.84929583333333336</v>
      </c>
      <c r="O13" s="139">
        <f t="shared" si="3"/>
        <v>0.8622875000000001</v>
      </c>
      <c r="P13" s="139">
        <f t="shared" si="4"/>
        <v>0.84529183744192116</v>
      </c>
      <c r="Q13" s="139">
        <f t="shared" si="5"/>
        <v>0.85229172359175154</v>
      </c>
      <c r="R13" s="138">
        <v>0.87</v>
      </c>
      <c r="S13" s="138">
        <v>0.88</v>
      </c>
      <c r="T13" s="138">
        <v>0.89</v>
      </c>
      <c r="W13" s="85"/>
      <c r="X13" s="85"/>
      <c r="Y13" s="85"/>
      <c r="Z13" s="87"/>
      <c r="AA13" s="85"/>
      <c r="AC13" s="85"/>
      <c r="AD13" s="85"/>
      <c r="AE13" s="85"/>
      <c r="AG13" s="87"/>
    </row>
    <row r="14" spans="1:65" x14ac:dyDescent="0.25">
      <c r="A14" s="4" t="s">
        <v>119</v>
      </c>
      <c r="B14" s="9">
        <f>VLOOKUP(A:A,'Histo - Objectif Propreté'!A11:B66,2,FALSE)</f>
        <v>1</v>
      </c>
      <c r="C14" s="16">
        <v>1</v>
      </c>
      <c r="D14" s="22">
        <f t="shared" si="0"/>
        <v>1</v>
      </c>
      <c r="E14" s="16">
        <v>98</v>
      </c>
      <c r="F14" s="17">
        <f>VLOOKUP($A:$A,[6]TCD!$C$3:$F$51,2,FALSE)</f>
        <v>0.99411666666666687</v>
      </c>
      <c r="G14" s="17">
        <f>VLOOKUP($A:$A,[6]TCD!$C$3:$F$51,3,FALSE)</f>
        <v>0.99270833333333341</v>
      </c>
      <c r="H14" s="17">
        <f>VLOOKUP($A:$A,[6]TCD!$C$3:$F$51,4,FALSE)</f>
        <v>0.98597914365397565</v>
      </c>
      <c r="I14" s="58">
        <v>1</v>
      </c>
      <c r="J14" s="51">
        <f t="shared" si="1"/>
        <v>1</v>
      </c>
      <c r="K14" s="59">
        <v>7.14</v>
      </c>
      <c r="L14" s="59">
        <v>7.25</v>
      </c>
      <c r="M14" s="59">
        <v>7.2</v>
      </c>
      <c r="N14" s="139">
        <f t="shared" si="2"/>
        <v>0.85405833333333336</v>
      </c>
      <c r="O14" s="139">
        <f t="shared" si="3"/>
        <v>0.8588541666666667</v>
      </c>
      <c r="P14" s="139">
        <f t="shared" si="4"/>
        <v>0.85298957182698776</v>
      </c>
      <c r="Q14" s="139">
        <f t="shared" si="5"/>
        <v>0.85530069060899594</v>
      </c>
      <c r="R14" s="138">
        <v>0.87</v>
      </c>
      <c r="S14" s="138">
        <v>0.88</v>
      </c>
      <c r="T14" s="138">
        <v>0.89</v>
      </c>
      <c r="W14" s="85"/>
      <c r="X14" s="85"/>
      <c r="Y14" s="85"/>
      <c r="Z14" s="87"/>
      <c r="AA14" s="85"/>
      <c r="AC14" s="85"/>
      <c r="AD14" s="85"/>
      <c r="AE14" s="85"/>
      <c r="AG14" s="87"/>
    </row>
    <row r="15" spans="1:65" x14ac:dyDescent="0.25">
      <c r="A15" s="4" t="s">
        <v>120</v>
      </c>
      <c r="B15" s="9">
        <f>VLOOKUP(A:A,'Histo - Objectif Propreté'!A12:B67,2,FALSE)</f>
        <v>1</v>
      </c>
      <c r="C15" s="16">
        <v>1</v>
      </c>
      <c r="D15" s="22">
        <f t="shared" si="0"/>
        <v>1</v>
      </c>
      <c r="E15" s="16">
        <v>18</v>
      </c>
      <c r="F15" s="17">
        <f>VLOOKUP($A:$A,[6]TCD!$C$3:$F$51,2,FALSE)</f>
        <v>0.99728333333333341</v>
      </c>
      <c r="G15" s="17">
        <f>VLOOKUP($A:$A,[6]TCD!$C$3:$F$51,3,FALSE)</f>
        <v>0.99951666666666672</v>
      </c>
      <c r="H15" s="17">
        <f>VLOOKUP($A:$A,[6]TCD!$C$3:$F$51,4,FALSE)</f>
        <v>0.99704309359921339</v>
      </c>
      <c r="I15" s="58">
        <v>1</v>
      </c>
      <c r="J15" s="51">
        <f t="shared" si="1"/>
        <v>1</v>
      </c>
      <c r="K15" s="59">
        <v>6.72</v>
      </c>
      <c r="L15" s="59">
        <v>6.77</v>
      </c>
      <c r="M15" s="59">
        <v>7.25</v>
      </c>
      <c r="N15" s="139">
        <f t="shared" si="2"/>
        <v>0.83464166666666673</v>
      </c>
      <c r="O15" s="139">
        <f t="shared" si="3"/>
        <v>0.83825833333333333</v>
      </c>
      <c r="P15" s="139">
        <f t="shared" si="4"/>
        <v>0.86102154679960674</v>
      </c>
      <c r="Q15" s="139">
        <f t="shared" si="5"/>
        <v>0.84464051559986897</v>
      </c>
      <c r="R15" s="138">
        <v>0.87</v>
      </c>
      <c r="S15" s="138">
        <v>0.88</v>
      </c>
      <c r="T15" s="138">
        <v>0.89</v>
      </c>
      <c r="W15" s="85"/>
      <c r="X15" s="85"/>
      <c r="Y15" s="85"/>
      <c r="Z15" s="87"/>
      <c r="AA15" s="85"/>
      <c r="AC15" s="85"/>
      <c r="AD15" s="85"/>
      <c r="AE15" s="85"/>
      <c r="AG15" s="87"/>
    </row>
    <row r="16" spans="1:65" x14ac:dyDescent="0.25">
      <c r="A16" s="4" t="s">
        <v>121</v>
      </c>
      <c r="B16" s="9">
        <f>VLOOKUP(A:A,'Histo - Objectif Propreté'!A13:B68,2,FALSE)</f>
        <v>1</v>
      </c>
      <c r="C16" s="16">
        <v>1</v>
      </c>
      <c r="D16" s="22">
        <f t="shared" si="0"/>
        <v>1</v>
      </c>
      <c r="E16" s="16">
        <v>61</v>
      </c>
      <c r="F16" s="17">
        <f>VLOOKUP($A:$A,[6]TCD!$C$3:$F$51,2,FALSE)</f>
        <v>0.99970000000000014</v>
      </c>
      <c r="G16" s="17">
        <f>VLOOKUP($A:$A,[6]TCD!$C$3:$F$51,3,FALSE)</f>
        <v>0.99182499999999996</v>
      </c>
      <c r="H16" s="17">
        <f>VLOOKUP($A:$A,[6]TCD!$C$3:$F$51,4,FALSE)</f>
        <v>0.99367211145559953</v>
      </c>
      <c r="I16" s="58">
        <v>1</v>
      </c>
      <c r="J16" s="51">
        <f t="shared" si="1"/>
        <v>1</v>
      </c>
      <c r="K16" s="59">
        <v>7.55</v>
      </c>
      <c r="L16" s="59">
        <v>7.13</v>
      </c>
      <c r="M16" s="59">
        <v>7.67</v>
      </c>
      <c r="N16" s="139">
        <f t="shared" si="2"/>
        <v>0.87735000000000007</v>
      </c>
      <c r="O16" s="139">
        <f t="shared" si="3"/>
        <v>0.85241250000000002</v>
      </c>
      <c r="P16" s="139">
        <f t="shared" si="4"/>
        <v>0.88033605572779972</v>
      </c>
      <c r="Q16" s="139">
        <f t="shared" si="5"/>
        <v>0.87003285190926649</v>
      </c>
      <c r="R16" s="138">
        <v>0.87</v>
      </c>
      <c r="S16" s="138">
        <v>0.88</v>
      </c>
      <c r="T16" s="138">
        <v>0.89</v>
      </c>
      <c r="W16" s="85"/>
      <c r="X16" s="85"/>
      <c r="Y16" s="85"/>
      <c r="Z16" s="87"/>
      <c r="AA16" s="85"/>
      <c r="AC16" s="85"/>
      <c r="AD16" s="85"/>
      <c r="AE16" s="85"/>
      <c r="AG16" s="87"/>
    </row>
    <row r="17" spans="1:33" x14ac:dyDescent="0.25">
      <c r="A17" s="4" t="s">
        <v>122</v>
      </c>
      <c r="B17" s="9">
        <f>VLOOKUP(A:A,'Histo - Objectif Propreté'!A14:B69,2,FALSE)</f>
        <v>1</v>
      </c>
      <c r="C17" s="16">
        <v>1</v>
      </c>
      <c r="D17" s="22">
        <f t="shared" si="0"/>
        <v>1</v>
      </c>
      <c r="E17" s="16">
        <v>12</v>
      </c>
      <c r="F17" s="17">
        <f>VLOOKUP($A:$A,[6]TCD!$C$3:$F$51,2,FALSE)</f>
        <v>0.99124166666666669</v>
      </c>
      <c r="G17" s="17">
        <f>VLOOKUP($A:$A,[6]TCD!$C$3:$F$51,3,FALSE)</f>
        <v>0.99472499999999997</v>
      </c>
      <c r="H17" s="17">
        <f>VLOOKUP($A:$A,[6]TCD!$C$3:$F$51,4,FALSE)</f>
        <v>0.99183023476600651</v>
      </c>
      <c r="I17" s="58">
        <v>1</v>
      </c>
      <c r="J17" s="51">
        <f t="shared" si="1"/>
        <v>1</v>
      </c>
      <c r="K17" s="59">
        <v>7.5</v>
      </c>
      <c r="L17" s="59">
        <v>7.43</v>
      </c>
      <c r="M17" s="59">
        <v>7.5</v>
      </c>
      <c r="N17" s="139">
        <f t="shared" si="2"/>
        <v>0.8706208333333334</v>
      </c>
      <c r="O17" s="139">
        <f t="shared" si="3"/>
        <v>0.86886249999999998</v>
      </c>
      <c r="P17" s="139">
        <f t="shared" si="4"/>
        <v>0.8709151173830032</v>
      </c>
      <c r="Q17" s="139">
        <f t="shared" si="5"/>
        <v>0.87013281690544542</v>
      </c>
      <c r="R17" s="138">
        <v>0.87</v>
      </c>
      <c r="S17" s="138">
        <v>0.88</v>
      </c>
      <c r="T17" s="138">
        <v>0.89</v>
      </c>
      <c r="W17" s="85"/>
      <c r="X17" s="85"/>
      <c r="Y17" s="85"/>
      <c r="Z17" s="87"/>
      <c r="AA17" s="85"/>
      <c r="AC17" s="85"/>
      <c r="AD17" s="85"/>
      <c r="AE17" s="85"/>
      <c r="AG17" s="87"/>
    </row>
    <row r="18" spans="1:33" x14ac:dyDescent="0.25">
      <c r="A18" s="4" t="s">
        <v>123</v>
      </c>
      <c r="B18" s="9">
        <f>VLOOKUP(A:A,'Histo - Objectif Propreté'!A15:B70,2,FALSE)</f>
        <v>1</v>
      </c>
      <c r="C18" s="16">
        <v>1</v>
      </c>
      <c r="D18" s="22">
        <f t="shared" si="0"/>
        <v>1</v>
      </c>
      <c r="E18" s="16">
        <v>30</v>
      </c>
      <c r="F18" s="17">
        <f>VLOOKUP($A:$A,[6]TCD!$C$3:$F$51,2,FALSE)</f>
        <v>0.9954833333333335</v>
      </c>
      <c r="G18" s="17">
        <f>VLOOKUP($A:$A,[6]TCD!$C$3:$F$51,3,FALSE)</f>
        <v>0.98944166666666666</v>
      </c>
      <c r="H18" s="17">
        <f>VLOOKUP($A:$A,[6]TCD!$C$3:$F$51,4,FALSE)</f>
        <v>0.95895958680841653</v>
      </c>
      <c r="I18" s="58">
        <v>1</v>
      </c>
      <c r="J18" s="51">
        <f t="shared" si="1"/>
        <v>1</v>
      </c>
      <c r="K18" s="59">
        <v>7.59</v>
      </c>
      <c r="L18" s="59">
        <v>7.36</v>
      </c>
      <c r="M18" s="59">
        <v>7.26</v>
      </c>
      <c r="N18" s="139">
        <f t="shared" si="2"/>
        <v>0.8772416666666667</v>
      </c>
      <c r="O18" s="139">
        <f t="shared" si="3"/>
        <v>0.86272083333333338</v>
      </c>
      <c r="P18" s="139">
        <f t="shared" si="4"/>
        <v>0.84247979340420831</v>
      </c>
      <c r="Q18" s="139">
        <f t="shared" si="5"/>
        <v>0.86081409780140283</v>
      </c>
      <c r="R18" s="138">
        <v>0.87</v>
      </c>
      <c r="S18" s="138">
        <v>0.88</v>
      </c>
      <c r="T18" s="138">
        <v>0.89</v>
      </c>
      <c r="W18" s="85"/>
      <c r="X18" s="85"/>
      <c r="Y18" s="85"/>
      <c r="Z18" s="87"/>
      <c r="AA18" s="85"/>
      <c r="AC18" s="85"/>
      <c r="AD18" s="85"/>
      <c r="AE18" s="85"/>
      <c r="AG18" s="87"/>
    </row>
    <row r="19" spans="1:33" x14ac:dyDescent="0.25">
      <c r="A19" s="4" t="s">
        <v>124</v>
      </c>
      <c r="B19" s="9">
        <f>VLOOKUP(A:A,'Histo - Objectif Propreté'!A16:B71,2,FALSE)</f>
        <v>1</v>
      </c>
      <c r="C19" s="16">
        <v>1</v>
      </c>
      <c r="D19" s="22">
        <f t="shared" si="0"/>
        <v>1</v>
      </c>
      <c r="E19" s="16">
        <v>182</v>
      </c>
      <c r="F19" s="17">
        <f>VLOOKUP($A:$A,[6]TCD!$C$3:$F$51,2,FALSE)</f>
        <v>0.98950833333333332</v>
      </c>
      <c r="G19" s="17">
        <f>VLOOKUP($A:$A,[6]TCD!$C$3:$F$51,3,FALSE)</f>
        <v>0.97734166666666678</v>
      </c>
      <c r="H19" s="17">
        <f>VLOOKUP($A:$A,[6]TCD!$C$3:$F$51,4,FALSE)</f>
        <v>0.9743664994451734</v>
      </c>
      <c r="I19" s="58">
        <v>1</v>
      </c>
      <c r="J19" s="51">
        <f t="shared" si="1"/>
        <v>1</v>
      </c>
      <c r="K19" s="59">
        <v>7.58</v>
      </c>
      <c r="L19" s="59">
        <v>7.37</v>
      </c>
      <c r="M19" s="59">
        <v>7.32</v>
      </c>
      <c r="N19" s="139">
        <f t="shared" si="2"/>
        <v>0.87375416666666661</v>
      </c>
      <c r="O19" s="139">
        <f t="shared" si="3"/>
        <v>0.85717083333333344</v>
      </c>
      <c r="P19" s="139">
        <f t="shared" si="4"/>
        <v>0.85318324972258663</v>
      </c>
      <c r="Q19" s="139">
        <f t="shared" si="5"/>
        <v>0.86136941657419552</v>
      </c>
      <c r="R19" s="138">
        <v>0.87</v>
      </c>
      <c r="S19" s="138">
        <v>0.88</v>
      </c>
      <c r="T19" s="138">
        <v>0.89</v>
      </c>
      <c r="W19" s="85"/>
      <c r="X19" s="85"/>
      <c r="Y19" s="85"/>
      <c r="Z19" s="87"/>
      <c r="AA19" s="85"/>
      <c r="AC19" s="85"/>
      <c r="AD19" s="85"/>
      <c r="AE19" s="85"/>
      <c r="AG19" s="87"/>
    </row>
    <row r="20" spans="1:33" x14ac:dyDescent="0.25">
      <c r="A20" s="4" t="s">
        <v>125</v>
      </c>
      <c r="B20" s="9">
        <f>VLOOKUP(A:A,'Histo - Objectif Propreté'!A17:B72,2,FALSE)</f>
        <v>1</v>
      </c>
      <c r="C20" s="16">
        <v>2</v>
      </c>
      <c r="D20" s="22">
        <f t="shared" si="0"/>
        <v>2</v>
      </c>
      <c r="E20" s="16">
        <v>91</v>
      </c>
      <c r="F20" s="17">
        <f>VLOOKUP($A:$A,[6]TCD!$C$3:$F$51,2,FALSE)</f>
        <v>0.99790000000000001</v>
      </c>
      <c r="G20" s="17">
        <f>VLOOKUP($A:$A,[6]TCD!$C$3:$F$51,3,FALSE)</f>
        <v>0.99506249999999996</v>
      </c>
      <c r="H20" s="17">
        <f>VLOOKUP($A:$A,[6]TCD!$C$3:$F$51,4,FALSE)</f>
        <v>0.98554771272738773</v>
      </c>
      <c r="I20" s="58">
        <v>1</v>
      </c>
      <c r="J20" s="51">
        <f t="shared" si="1"/>
        <v>1</v>
      </c>
      <c r="K20" s="59">
        <v>7.47</v>
      </c>
      <c r="L20" s="59">
        <v>7.07</v>
      </c>
      <c r="M20" s="59">
        <v>7.2350000000000003</v>
      </c>
      <c r="N20" s="139">
        <f t="shared" si="2"/>
        <v>0.87244999999999995</v>
      </c>
      <c r="O20" s="139">
        <f t="shared" si="3"/>
        <v>0.85103125000000002</v>
      </c>
      <c r="P20" s="139">
        <f t="shared" si="4"/>
        <v>0.85452385636369388</v>
      </c>
      <c r="Q20" s="139">
        <f t="shared" si="5"/>
        <v>0.85933503545456469</v>
      </c>
      <c r="R20" s="138">
        <v>0.87</v>
      </c>
      <c r="S20" s="138">
        <v>0.88</v>
      </c>
      <c r="T20" s="138">
        <v>0.89</v>
      </c>
      <c r="W20" s="85"/>
      <c r="X20" s="85"/>
      <c r="Y20" s="85"/>
      <c r="Z20" s="87"/>
      <c r="AA20" s="85"/>
      <c r="AC20" s="85"/>
      <c r="AD20" s="85"/>
      <c r="AE20" s="85"/>
      <c r="AG20" s="87"/>
    </row>
    <row r="21" spans="1:33" x14ac:dyDescent="0.25">
      <c r="A21" s="4" t="s">
        <v>126</v>
      </c>
      <c r="B21" s="9">
        <f>VLOOKUP(A:A,'Histo - Objectif Propreté'!A18:B73,2,FALSE)</f>
        <v>1</v>
      </c>
      <c r="C21" s="16">
        <v>1</v>
      </c>
      <c r="D21" s="22">
        <f t="shared" si="0"/>
        <v>1</v>
      </c>
      <c r="E21" s="16">
        <v>79</v>
      </c>
      <c r="F21" s="17">
        <f>VLOOKUP($A:$A,[6]TCD!$C$3:$F$51,2,FALSE)</f>
        <v>0.98610000000000009</v>
      </c>
      <c r="G21" s="17">
        <f>VLOOKUP($A:$A,[6]TCD!$C$3:$F$51,3,FALSE)</f>
        <v>0.97337499999999988</v>
      </c>
      <c r="H21" s="17">
        <f>VLOOKUP($A:$A,[6]TCD!$C$3:$F$51,4,FALSE)</f>
        <v>0.98926931723753597</v>
      </c>
      <c r="I21" s="58">
        <v>1</v>
      </c>
      <c r="J21" s="51">
        <f t="shared" si="1"/>
        <v>1</v>
      </c>
      <c r="K21" s="59">
        <v>7.6</v>
      </c>
      <c r="L21" s="59">
        <v>7.11</v>
      </c>
      <c r="M21" s="59">
        <v>6.77</v>
      </c>
      <c r="N21" s="139">
        <f t="shared" si="2"/>
        <v>0.8730500000000001</v>
      </c>
      <c r="O21" s="139">
        <f t="shared" si="3"/>
        <v>0.84218749999999998</v>
      </c>
      <c r="P21" s="139">
        <f t="shared" si="4"/>
        <v>0.83313465861876801</v>
      </c>
      <c r="Q21" s="139">
        <f t="shared" si="5"/>
        <v>0.8494573862062561</v>
      </c>
      <c r="R21" s="138">
        <v>0.87</v>
      </c>
      <c r="S21" s="138">
        <v>0.88</v>
      </c>
      <c r="T21" s="138">
        <v>0.89</v>
      </c>
      <c r="W21" s="85"/>
      <c r="X21" s="85"/>
      <c r="Y21" s="85"/>
      <c r="Z21" s="87"/>
      <c r="AA21" s="85"/>
      <c r="AC21" s="85"/>
      <c r="AD21" s="85"/>
      <c r="AE21" s="85"/>
      <c r="AG21" s="87"/>
    </row>
    <row r="22" spans="1:33" x14ac:dyDescent="0.25">
      <c r="A22" s="4" t="s">
        <v>127</v>
      </c>
      <c r="B22" s="9">
        <f>VLOOKUP(A:A,'Histo - Objectif Propreté'!A19:B74,2,FALSE)</f>
        <v>1</v>
      </c>
      <c r="C22" s="16">
        <v>1</v>
      </c>
      <c r="D22" s="22">
        <f t="shared" si="0"/>
        <v>1</v>
      </c>
      <c r="E22" s="16">
        <v>192</v>
      </c>
      <c r="F22" s="17">
        <f>VLOOKUP($A:$A,[6]TCD!$C$3:$F$51,2,FALSE)</f>
        <v>0.98545833333333333</v>
      </c>
      <c r="G22" s="17">
        <f>VLOOKUP($A:$A,[6]TCD!$C$3:$F$51,3,FALSE)</f>
        <v>0.99157499999999998</v>
      </c>
      <c r="H22" s="17">
        <f>VLOOKUP($A:$A,[6]TCD!$C$3:$F$51,4,FALSE)</f>
        <v>0.99276231034596751</v>
      </c>
      <c r="I22" s="58">
        <v>1</v>
      </c>
      <c r="J22" s="51">
        <f t="shared" si="1"/>
        <v>1</v>
      </c>
      <c r="K22" s="59">
        <v>7</v>
      </c>
      <c r="L22" s="59">
        <v>7.11</v>
      </c>
      <c r="M22" s="59">
        <v>6.81</v>
      </c>
      <c r="N22" s="139">
        <f t="shared" si="2"/>
        <v>0.84272916666666664</v>
      </c>
      <c r="O22" s="139">
        <f t="shared" si="3"/>
        <v>0.85128749999999997</v>
      </c>
      <c r="P22" s="139">
        <f t="shared" si="4"/>
        <v>0.83688115517298378</v>
      </c>
      <c r="Q22" s="139">
        <f t="shared" si="5"/>
        <v>0.84363260727988354</v>
      </c>
      <c r="R22" s="138">
        <v>0.87</v>
      </c>
      <c r="S22" s="138">
        <v>0.88</v>
      </c>
      <c r="T22" s="138">
        <v>0.89</v>
      </c>
      <c r="W22" s="85"/>
      <c r="X22" s="85"/>
      <c r="Y22" s="85"/>
      <c r="Z22" s="87"/>
      <c r="AA22" s="85"/>
      <c r="AC22" s="85"/>
      <c r="AD22" s="85"/>
      <c r="AE22" s="85"/>
      <c r="AG22" s="87"/>
    </row>
    <row r="23" spans="1:33" x14ac:dyDescent="0.25">
      <c r="A23" s="4" t="s">
        <v>128</v>
      </c>
      <c r="B23" s="9">
        <f>VLOOKUP(A:A,'Histo - Objectif Propreté'!A20:B75,2,FALSE)</f>
        <v>1</v>
      </c>
      <c r="C23" s="16">
        <v>1</v>
      </c>
      <c r="D23" s="22">
        <f t="shared" si="0"/>
        <v>1</v>
      </c>
      <c r="E23" s="16">
        <v>295</v>
      </c>
      <c r="F23" s="17">
        <f>VLOOKUP($A:$A,[6]TCD!$C$3:$F$51,2,FALSE)</f>
        <v>0.99695</v>
      </c>
      <c r="G23" s="17">
        <f>VLOOKUP($A:$A,[6]TCD!$C$3:$F$51,3,FALSE)</f>
        <v>0.99644999999999984</v>
      </c>
      <c r="H23" s="17">
        <f>VLOOKUP($A:$A,[6]TCD!$C$3:$F$51,4,FALSE)</f>
        <v>0.99535897974967946</v>
      </c>
      <c r="I23" s="58">
        <v>1</v>
      </c>
      <c r="J23" s="51">
        <f t="shared" si="1"/>
        <v>1</v>
      </c>
      <c r="K23" s="59">
        <v>7.44</v>
      </c>
      <c r="L23" s="59">
        <v>7.33</v>
      </c>
      <c r="M23" s="59">
        <v>6.87</v>
      </c>
      <c r="N23" s="139">
        <f t="shared" si="2"/>
        <v>0.870475</v>
      </c>
      <c r="O23" s="139">
        <f t="shared" si="3"/>
        <v>0.86472499999999997</v>
      </c>
      <c r="P23" s="139">
        <f t="shared" si="4"/>
        <v>0.8411794898748397</v>
      </c>
      <c r="Q23" s="139">
        <f t="shared" si="5"/>
        <v>0.85879316329161315</v>
      </c>
      <c r="R23" s="138">
        <v>0.87</v>
      </c>
      <c r="S23" s="138">
        <v>0.88</v>
      </c>
      <c r="T23" s="138">
        <v>0.89</v>
      </c>
      <c r="W23" s="85"/>
      <c r="X23" s="85"/>
      <c r="Y23" s="85"/>
      <c r="Z23" s="87"/>
      <c r="AA23" s="85"/>
      <c r="AC23" s="85"/>
      <c r="AD23" s="85"/>
      <c r="AE23" s="85"/>
      <c r="AG23" s="87"/>
    </row>
    <row r="24" spans="1:33" x14ac:dyDescent="0.25">
      <c r="A24" s="4" t="s">
        <v>129</v>
      </c>
      <c r="B24" s="9">
        <f>VLOOKUP(A:A,'Histo - Objectif Propreté'!A21:B76,2,FALSE)</f>
        <v>1</v>
      </c>
      <c r="C24" s="16">
        <v>1</v>
      </c>
      <c r="D24" s="22">
        <f t="shared" si="0"/>
        <v>1</v>
      </c>
      <c r="E24" s="16">
        <v>73</v>
      </c>
      <c r="F24" s="17">
        <f>VLOOKUP($A:$A,[6]TCD!$C$3:$F$51,2,FALSE)</f>
        <v>0.99949166666666667</v>
      </c>
      <c r="G24" s="17">
        <f>VLOOKUP($A:$A,[6]TCD!$C$3:$F$51,3,FALSE)</f>
        <v>0.99733333333333329</v>
      </c>
      <c r="H24" s="17">
        <f>VLOOKUP($A:$A,[6]TCD!$C$3:$F$51,4,FALSE)</f>
        <v>0.97745986552503383</v>
      </c>
      <c r="I24" s="58">
        <v>1</v>
      </c>
      <c r="J24" s="51">
        <f t="shared" si="1"/>
        <v>1</v>
      </c>
      <c r="K24" s="59">
        <v>7.57</v>
      </c>
      <c r="L24" s="59">
        <v>6.99</v>
      </c>
      <c r="M24" s="59">
        <v>7.03</v>
      </c>
      <c r="N24" s="139">
        <f t="shared" si="2"/>
        <v>0.87824583333333339</v>
      </c>
      <c r="O24" s="139">
        <f t="shared" si="3"/>
        <v>0.84816666666666674</v>
      </c>
      <c r="P24" s="139">
        <f t="shared" si="4"/>
        <v>0.8402299327625169</v>
      </c>
      <c r="Q24" s="139">
        <f t="shared" si="5"/>
        <v>0.85554747758750571</v>
      </c>
      <c r="R24" s="138">
        <v>0.87</v>
      </c>
      <c r="S24" s="138">
        <v>0.88</v>
      </c>
      <c r="T24" s="138">
        <v>0.89</v>
      </c>
      <c r="W24" s="85"/>
      <c r="X24" s="85"/>
      <c r="Y24" s="85"/>
      <c r="Z24" s="87"/>
      <c r="AA24" s="85"/>
      <c r="AC24" s="85"/>
      <c r="AD24" s="85"/>
      <c r="AE24" s="85"/>
      <c r="AG24" s="87"/>
    </row>
    <row r="25" spans="1:33" x14ac:dyDescent="0.25">
      <c r="A25" s="4" t="s">
        <v>130</v>
      </c>
      <c r="B25" s="9">
        <f>VLOOKUP(A:A,'Histo - Objectif Propreté'!A22:B77,2,FALSE)</f>
        <v>1</v>
      </c>
      <c r="C25" s="16">
        <v>1</v>
      </c>
      <c r="D25" s="22">
        <f t="shared" si="0"/>
        <v>1</v>
      </c>
      <c r="E25" s="16">
        <v>143</v>
      </c>
      <c r="F25" s="17">
        <f>VLOOKUP($A:$A,[6]TCD!$C$3:$F$51,2,FALSE)</f>
        <v>0.99342500000000011</v>
      </c>
      <c r="G25" s="17">
        <f>VLOOKUP($A:$A,[6]TCD!$C$3:$F$51,3,FALSE)</f>
        <v>0.99655000000000005</v>
      </c>
      <c r="H25" s="17">
        <f>VLOOKUP($A:$A,[6]TCD!$C$3:$F$51,4,FALSE)</f>
        <v>0.99213874200185137</v>
      </c>
      <c r="I25" s="58">
        <v>1</v>
      </c>
      <c r="J25" s="51">
        <f t="shared" si="1"/>
        <v>1</v>
      </c>
      <c r="K25" s="59">
        <v>7.59</v>
      </c>
      <c r="L25" s="59">
        <v>7.84</v>
      </c>
      <c r="M25" s="59">
        <v>7.54</v>
      </c>
      <c r="N25" s="139">
        <f t="shared" si="2"/>
        <v>0.87621250000000006</v>
      </c>
      <c r="O25" s="139">
        <f t="shared" si="3"/>
        <v>0.89027500000000004</v>
      </c>
      <c r="P25" s="139">
        <f t="shared" si="4"/>
        <v>0.87306937100092563</v>
      </c>
      <c r="Q25" s="139">
        <f t="shared" si="5"/>
        <v>0.87985229033364198</v>
      </c>
      <c r="R25" s="138">
        <v>0.87</v>
      </c>
      <c r="S25" s="138">
        <v>0.88</v>
      </c>
      <c r="T25" s="138">
        <v>0.89</v>
      </c>
      <c r="W25" s="85"/>
      <c r="X25" s="85"/>
      <c r="Y25" s="85"/>
      <c r="Z25" s="87"/>
      <c r="AA25" s="85"/>
      <c r="AC25" s="85"/>
      <c r="AD25" s="85"/>
      <c r="AE25" s="85"/>
      <c r="AG25" s="87"/>
    </row>
    <row r="26" spans="1:33" x14ac:dyDescent="0.25">
      <c r="A26" s="4" t="s">
        <v>131</v>
      </c>
      <c r="B26" s="9">
        <f>VLOOKUP(A:A,'Histo - Objectif Propreté'!A23:B78,2,FALSE)</f>
        <v>1</v>
      </c>
      <c r="C26" s="16">
        <v>1</v>
      </c>
      <c r="D26" s="22">
        <f t="shared" si="0"/>
        <v>1</v>
      </c>
      <c r="E26" s="16">
        <v>117</v>
      </c>
      <c r="F26" s="17">
        <f>VLOOKUP($A:$A,[6]TCD!$C$3:$F$51,2,FALSE)</f>
        <v>0.99863333333333326</v>
      </c>
      <c r="G26" s="17">
        <f>VLOOKUP($A:$A,[6]TCD!$C$3:$F$51,3,FALSE)</f>
        <v>1</v>
      </c>
      <c r="H26" s="17">
        <f>VLOOKUP($A:$A,[6]TCD!$C$3:$F$51,4,FALSE)</f>
        <v>1</v>
      </c>
      <c r="I26" s="58">
        <v>1</v>
      </c>
      <c r="J26" s="51">
        <f t="shared" si="1"/>
        <v>1</v>
      </c>
      <c r="K26" s="59">
        <v>7.5</v>
      </c>
      <c r="L26" s="59">
        <v>7.44</v>
      </c>
      <c r="M26" s="59">
        <v>7.43</v>
      </c>
      <c r="N26" s="139">
        <f t="shared" si="2"/>
        <v>0.87431666666666663</v>
      </c>
      <c r="O26" s="139">
        <f t="shared" si="3"/>
        <v>0.872</v>
      </c>
      <c r="P26" s="139">
        <f t="shared" si="4"/>
        <v>0.87149999999999994</v>
      </c>
      <c r="Q26" s="139">
        <f t="shared" si="5"/>
        <v>0.87260555555555541</v>
      </c>
      <c r="R26" s="138">
        <v>0.87</v>
      </c>
      <c r="S26" s="138">
        <v>0.88</v>
      </c>
      <c r="T26" s="138">
        <v>0.89</v>
      </c>
      <c r="W26" s="85"/>
      <c r="X26" s="85"/>
      <c r="Y26" s="85"/>
      <c r="Z26" s="87"/>
      <c r="AA26" s="85"/>
      <c r="AC26" s="85"/>
      <c r="AD26" s="85"/>
      <c r="AE26" s="85"/>
      <c r="AG26" s="87"/>
    </row>
    <row r="27" spans="1:33" x14ac:dyDescent="0.25">
      <c r="A27" s="4" t="s">
        <v>11</v>
      </c>
      <c r="B27" s="9">
        <f>VLOOKUP(A:A,'Histo - Objectif Propreté'!A24:B79,2,FALSE)</f>
        <v>11</v>
      </c>
      <c r="C27" s="16">
        <v>8</v>
      </c>
      <c r="D27" s="22">
        <f t="shared" si="0"/>
        <v>0.72727272727272729</v>
      </c>
      <c r="E27" s="16">
        <v>247</v>
      </c>
      <c r="F27" s="17">
        <f>VLOOKUP($A:$A,[6]TCD!$C$3:$F$51,2,FALSE)</f>
        <v>0.99678229166666665</v>
      </c>
      <c r="G27" s="17">
        <f>VLOOKUP($A:$A,[6]TCD!$C$3:$F$51,3,FALSE)</f>
        <v>0.99564479166666664</v>
      </c>
      <c r="H27" s="17">
        <f>VLOOKUP($A:$A,[6]TCD!$C$3:$F$51,4,FALSE)</f>
        <v>0.97024345685972113</v>
      </c>
      <c r="I27" s="58">
        <v>11</v>
      </c>
      <c r="J27" s="51">
        <f t="shared" si="1"/>
        <v>1</v>
      </c>
      <c r="K27" s="59">
        <v>7.53</v>
      </c>
      <c r="L27" s="59">
        <v>7.77</v>
      </c>
      <c r="M27" s="59">
        <v>7.835454545454545</v>
      </c>
      <c r="N27" s="139">
        <f t="shared" si="2"/>
        <v>0.87489114583333327</v>
      </c>
      <c r="O27" s="139">
        <f t="shared" si="3"/>
        <v>0.88632239583333328</v>
      </c>
      <c r="P27" s="139">
        <f t="shared" si="4"/>
        <v>0.87689445570258784</v>
      </c>
      <c r="Q27" s="139">
        <f t="shared" si="5"/>
        <v>0.87936933245641813</v>
      </c>
      <c r="R27" s="138">
        <v>0.87</v>
      </c>
      <c r="S27" s="138">
        <v>0.88</v>
      </c>
      <c r="T27" s="138">
        <v>0.89</v>
      </c>
      <c r="W27" s="85"/>
      <c r="X27" s="85"/>
      <c r="Y27" s="85"/>
      <c r="Z27" s="87"/>
      <c r="AA27" s="85"/>
      <c r="AC27" s="85"/>
      <c r="AD27" s="85"/>
      <c r="AE27" s="85"/>
      <c r="AG27" s="87"/>
    </row>
    <row r="28" spans="1:33" x14ac:dyDescent="0.25">
      <c r="A28" s="4" t="s">
        <v>12</v>
      </c>
      <c r="B28" s="9">
        <f>VLOOKUP(A:A,'Histo - Objectif Propreté'!A25:B80,2,FALSE)</f>
        <v>3</v>
      </c>
      <c r="C28" s="16">
        <v>2</v>
      </c>
      <c r="D28" s="22">
        <f t="shared" si="0"/>
        <v>0.66666666666666663</v>
      </c>
      <c r="E28" s="16">
        <v>123</v>
      </c>
      <c r="F28" s="17">
        <f>VLOOKUP($A:$A,[6]TCD!$C$3:$F$51,2,FALSE)</f>
        <v>0.99449583333333336</v>
      </c>
      <c r="G28" s="17">
        <f>VLOOKUP($A:$A,[6]TCD!$C$3:$F$51,3,FALSE)</f>
        <v>0.9888916666666665</v>
      </c>
      <c r="H28" s="17">
        <f>VLOOKUP($A:$A,[6]TCD!$C$3:$F$51,4,FALSE)</f>
        <v>0.99658157513671453</v>
      </c>
      <c r="I28" s="58">
        <v>3</v>
      </c>
      <c r="J28" s="51">
        <f t="shared" si="1"/>
        <v>1</v>
      </c>
      <c r="K28" s="59">
        <v>7.4933333333333332</v>
      </c>
      <c r="L28" s="59">
        <v>7.746666666666667</v>
      </c>
      <c r="M28" s="59">
        <v>7.44</v>
      </c>
      <c r="N28" s="139">
        <f t="shared" si="2"/>
        <v>0.87191458333333327</v>
      </c>
      <c r="O28" s="139">
        <f t="shared" si="3"/>
        <v>0.88177916666666656</v>
      </c>
      <c r="P28" s="139">
        <f t="shared" si="4"/>
        <v>0.8702907875683572</v>
      </c>
      <c r="Q28" s="139">
        <f t="shared" si="5"/>
        <v>0.87466151252278568</v>
      </c>
      <c r="R28" s="138">
        <v>0.87</v>
      </c>
      <c r="S28" s="138">
        <v>0.88</v>
      </c>
      <c r="T28" s="138">
        <v>0.89</v>
      </c>
      <c r="W28" s="85"/>
      <c r="X28" s="85"/>
      <c r="Y28" s="85"/>
      <c r="Z28" s="87"/>
      <c r="AA28" s="85"/>
      <c r="AC28" s="85"/>
      <c r="AD28" s="85"/>
      <c r="AE28" s="85"/>
      <c r="AG28" s="87"/>
    </row>
    <row r="29" spans="1:33" x14ac:dyDescent="0.25">
      <c r="A29" s="4" t="s">
        <v>13</v>
      </c>
      <c r="B29" s="9">
        <f>VLOOKUP(A:A,'Histo - Objectif Propreté'!A26:B81,2,FALSE)</f>
        <v>8</v>
      </c>
      <c r="C29" s="16">
        <v>3</v>
      </c>
      <c r="D29" s="22">
        <f t="shared" si="0"/>
        <v>0.375</v>
      </c>
      <c r="E29" s="16">
        <v>44</v>
      </c>
      <c r="F29" s="17">
        <f>VLOOKUP($A:$A,[6]TCD!$C$3:$F$51,2,FALSE)</f>
        <v>0.99866111111111111</v>
      </c>
      <c r="G29" s="17">
        <f>VLOOKUP($A:$A,[6]TCD!$C$3:$F$51,3,FALSE)</f>
        <v>0.99945833333333323</v>
      </c>
      <c r="H29" s="17">
        <f>VLOOKUP($A:$A,[6]TCD!$C$3:$F$51,4,FALSE)</f>
        <v>0.9991513854556614</v>
      </c>
      <c r="I29" s="58">
        <v>8</v>
      </c>
      <c r="J29" s="51">
        <f t="shared" si="1"/>
        <v>1</v>
      </c>
      <c r="K29" s="59">
        <v>7.7662499999999994</v>
      </c>
      <c r="L29" s="59">
        <v>7.6949999999999994</v>
      </c>
      <c r="M29" s="59">
        <v>7.8937499999999998</v>
      </c>
      <c r="N29" s="139">
        <f t="shared" si="2"/>
        <v>0.88764305555555545</v>
      </c>
      <c r="O29" s="139">
        <f t="shared" si="3"/>
        <v>0.88447916666666659</v>
      </c>
      <c r="P29" s="139">
        <f t="shared" si="4"/>
        <v>0.89426319272783061</v>
      </c>
      <c r="Q29" s="139">
        <f t="shared" si="5"/>
        <v>0.88879513831668422</v>
      </c>
      <c r="R29" s="138">
        <v>0.87</v>
      </c>
      <c r="S29" s="138">
        <v>0.88</v>
      </c>
      <c r="T29" s="138">
        <v>0.89</v>
      </c>
      <c r="W29" s="85"/>
      <c r="X29" s="85"/>
      <c r="Y29" s="85"/>
      <c r="Z29" s="87"/>
      <c r="AA29" s="85"/>
      <c r="AC29" s="85"/>
      <c r="AD29" s="85"/>
      <c r="AE29" s="85"/>
      <c r="AG29" s="87"/>
    </row>
    <row r="30" spans="1:33" x14ac:dyDescent="0.25">
      <c r="A30" s="4" t="s">
        <v>50</v>
      </c>
      <c r="B30" s="9">
        <f>VLOOKUP(A:A,'Histo - Objectif Propreté'!A27:B82,2,FALSE)</f>
        <v>7</v>
      </c>
      <c r="C30" s="16">
        <v>4</v>
      </c>
      <c r="D30" s="22">
        <f t="shared" si="0"/>
        <v>0.5714285714285714</v>
      </c>
      <c r="E30" s="16">
        <v>56</v>
      </c>
      <c r="F30" s="17">
        <f>VLOOKUP($A:$A,[6]TCD!$C$3:$F$51,2,FALSE)</f>
        <v>0.99479375000000003</v>
      </c>
      <c r="G30" s="17">
        <f>VLOOKUP($A:$A,[6]TCD!$C$3:$F$51,3,FALSE)</f>
        <v>0.99288333333333334</v>
      </c>
      <c r="H30" s="17">
        <f>VLOOKUP($A:$A,[6]TCD!$C$3:$F$51,4,FALSE)</f>
        <v>0.98772801437444158</v>
      </c>
      <c r="I30" s="58">
        <v>7</v>
      </c>
      <c r="J30" s="51">
        <f t="shared" si="1"/>
        <v>1</v>
      </c>
      <c r="K30" s="59">
        <v>7.3814285714285717</v>
      </c>
      <c r="L30" s="59">
        <v>7.5171428571428569</v>
      </c>
      <c r="M30" s="59">
        <v>7.7042857142857128</v>
      </c>
      <c r="N30" s="139">
        <f t="shared" si="2"/>
        <v>0.86646830357142868</v>
      </c>
      <c r="O30" s="139">
        <f t="shared" si="3"/>
        <v>0.87229880952380956</v>
      </c>
      <c r="P30" s="139">
        <f t="shared" si="4"/>
        <v>0.87907829290150641</v>
      </c>
      <c r="Q30" s="139">
        <f t="shared" si="5"/>
        <v>0.87261513533224822</v>
      </c>
      <c r="R30" s="138">
        <v>0.87</v>
      </c>
      <c r="S30" s="138">
        <v>0.88</v>
      </c>
      <c r="T30" s="138">
        <v>0.89</v>
      </c>
      <c r="W30" s="85"/>
      <c r="X30" s="85"/>
      <c r="Y30" s="85"/>
      <c r="Z30" s="87"/>
      <c r="AA30" s="85"/>
      <c r="AC30" s="85"/>
      <c r="AD30" s="85"/>
      <c r="AE30" s="85"/>
      <c r="AG30" s="87"/>
    </row>
    <row r="31" spans="1:33" x14ac:dyDescent="0.25">
      <c r="A31" s="4" t="s">
        <v>14</v>
      </c>
      <c r="B31" s="9">
        <f>VLOOKUP(A:A,'Histo - Objectif Propreté'!A28:B83,2,FALSE)</f>
        <v>7</v>
      </c>
      <c r="C31" s="16">
        <v>7</v>
      </c>
      <c r="D31" s="22">
        <f t="shared" si="0"/>
        <v>1</v>
      </c>
      <c r="E31" s="16">
        <v>296</v>
      </c>
      <c r="F31" s="17">
        <f>VLOOKUP($A:$A,[6]TCD!$C$3:$F$51,2,FALSE)</f>
        <v>0.99680972222222231</v>
      </c>
      <c r="G31" s="17">
        <f>VLOOKUP($A:$A,[6]TCD!$C$3:$F$51,3,FALSE)</f>
        <v>0.99633749999999999</v>
      </c>
      <c r="H31" s="17">
        <f>VLOOKUP($A:$A,[6]TCD!$C$3:$F$51,4,FALSE)</f>
        <v>0.99134310789903013</v>
      </c>
      <c r="I31" s="58">
        <v>7</v>
      </c>
      <c r="J31" s="51">
        <f t="shared" si="1"/>
        <v>1</v>
      </c>
      <c r="K31" s="59">
        <v>7.8585714285714285</v>
      </c>
      <c r="L31" s="59">
        <v>7.8199999999999994</v>
      </c>
      <c r="M31" s="59">
        <v>7.7666666666666657</v>
      </c>
      <c r="N31" s="139">
        <f t="shared" si="2"/>
        <v>0.89133343253968256</v>
      </c>
      <c r="O31" s="139">
        <f t="shared" si="3"/>
        <v>0.88916874999999995</v>
      </c>
      <c r="P31" s="139">
        <f t="shared" si="4"/>
        <v>0.88400488728284832</v>
      </c>
      <c r="Q31" s="139">
        <f t="shared" si="5"/>
        <v>0.88816902327417691</v>
      </c>
      <c r="R31" s="138">
        <v>0.87</v>
      </c>
      <c r="S31" s="138">
        <v>0.88</v>
      </c>
      <c r="T31" s="138">
        <v>0.89</v>
      </c>
      <c r="W31" s="85"/>
      <c r="X31" s="85"/>
      <c r="Y31" s="85"/>
      <c r="Z31" s="87"/>
      <c r="AA31" s="85"/>
      <c r="AC31" s="85"/>
      <c r="AD31" s="85"/>
      <c r="AE31" s="85"/>
      <c r="AG31" s="87"/>
    </row>
    <row r="32" spans="1:33" x14ac:dyDescent="0.25">
      <c r="A32" s="4" t="s">
        <v>15</v>
      </c>
      <c r="B32" s="9">
        <f>VLOOKUP(A:A,'Histo - Objectif Propreté'!A29:B84,2,FALSE)</f>
        <v>8</v>
      </c>
      <c r="C32" s="16">
        <v>9</v>
      </c>
      <c r="D32" s="22">
        <f t="shared" si="0"/>
        <v>1.125</v>
      </c>
      <c r="E32" s="16">
        <v>113</v>
      </c>
      <c r="F32" s="17">
        <f>VLOOKUP($A:$A,[6]TCD!$C$3:$F$51,2,FALSE)</f>
        <v>0.99591759259259272</v>
      </c>
      <c r="G32" s="17">
        <f>VLOOKUP($A:$A,[6]TCD!$C$3:$F$51,3,FALSE)</f>
        <v>0.98782777777777797</v>
      </c>
      <c r="H32" s="17">
        <f>VLOOKUP($A:$A,[6]TCD!$C$3:$F$51,4,FALSE)</f>
        <v>0.9726722546012313</v>
      </c>
      <c r="I32" s="58">
        <v>8</v>
      </c>
      <c r="J32" s="51">
        <f t="shared" si="1"/>
        <v>1</v>
      </c>
      <c r="K32" s="59">
        <v>7.3649999999999993</v>
      </c>
      <c r="L32" s="59">
        <v>7.6712500000000006</v>
      </c>
      <c r="M32" s="59">
        <v>7.96</v>
      </c>
      <c r="N32" s="139">
        <f t="shared" si="2"/>
        <v>0.86620879629629632</v>
      </c>
      <c r="O32" s="139">
        <f t="shared" si="3"/>
        <v>0.87747638888888901</v>
      </c>
      <c r="P32" s="139">
        <f t="shared" si="4"/>
        <v>0.88433612730061562</v>
      </c>
      <c r="Q32" s="139">
        <f t="shared" si="5"/>
        <v>0.87600710416193373</v>
      </c>
      <c r="R32" s="138">
        <v>0.87</v>
      </c>
      <c r="S32" s="138">
        <v>0.88</v>
      </c>
      <c r="T32" s="138">
        <v>0.89</v>
      </c>
      <c r="W32" s="85"/>
      <c r="X32" s="85"/>
      <c r="Y32" s="85"/>
      <c r="Z32" s="87"/>
      <c r="AA32" s="85"/>
      <c r="AC32" s="85"/>
      <c r="AD32" s="85"/>
      <c r="AE32" s="85"/>
      <c r="AG32" s="87"/>
    </row>
    <row r="33" spans="1:33" x14ac:dyDescent="0.25">
      <c r="A33" s="4" t="s">
        <v>16</v>
      </c>
      <c r="B33" s="9">
        <f>VLOOKUP(A:A,'Histo - Objectif Propreté'!A30:B85,2,FALSE)</f>
        <v>7</v>
      </c>
      <c r="C33" s="16">
        <v>4</v>
      </c>
      <c r="D33" s="22">
        <f t="shared" si="0"/>
        <v>0.5714285714285714</v>
      </c>
      <c r="E33" s="16">
        <v>71</v>
      </c>
      <c r="F33" s="17">
        <f>VLOOKUP($A:$A,[6]TCD!$C$3:$F$51,2,FALSE)</f>
        <v>0.9989520833333333</v>
      </c>
      <c r="G33" s="17">
        <f>VLOOKUP($A:$A,[6]TCD!$C$3:$F$51,3,FALSE)</f>
        <v>0.99799791666666682</v>
      </c>
      <c r="H33" s="17">
        <f>VLOOKUP($A:$A,[6]TCD!$C$3:$F$51,4,FALSE)</f>
        <v>0.9982259500874413</v>
      </c>
      <c r="I33" s="58">
        <v>7</v>
      </c>
      <c r="J33" s="51">
        <f t="shared" si="1"/>
        <v>1</v>
      </c>
      <c r="K33" s="59">
        <v>7.4185714285714282</v>
      </c>
      <c r="L33" s="59">
        <v>7.6228571428571428</v>
      </c>
      <c r="M33" s="59">
        <v>7.8614285714285703</v>
      </c>
      <c r="N33" s="139">
        <f t="shared" si="2"/>
        <v>0.87040461309523809</v>
      </c>
      <c r="O33" s="139">
        <f t="shared" si="3"/>
        <v>0.88014181547619053</v>
      </c>
      <c r="P33" s="139">
        <f t="shared" si="4"/>
        <v>0.89218440361514917</v>
      </c>
      <c r="Q33" s="139">
        <f t="shared" si="5"/>
        <v>0.88091027739552585</v>
      </c>
      <c r="R33" s="138">
        <v>0.87</v>
      </c>
      <c r="S33" s="138">
        <v>0.88</v>
      </c>
      <c r="T33" s="138">
        <v>0.89</v>
      </c>
      <c r="W33" s="85"/>
      <c r="X33" s="85"/>
      <c r="Y33" s="85"/>
      <c r="Z33" s="87"/>
      <c r="AA33" s="85"/>
      <c r="AC33" s="85"/>
      <c r="AD33" s="85"/>
      <c r="AE33" s="85"/>
      <c r="AG33" s="87"/>
    </row>
    <row r="34" spans="1:33" x14ac:dyDescent="0.25">
      <c r="A34" s="4" t="s">
        <v>59</v>
      </c>
      <c r="B34" s="9">
        <f>VLOOKUP(A:A,'Histo - Objectif Propreté'!A31:B86,2,FALSE)</f>
        <v>13</v>
      </c>
      <c r="C34" s="16">
        <v>3</v>
      </c>
      <c r="D34" s="22">
        <f t="shared" si="0"/>
        <v>0.23076923076923078</v>
      </c>
      <c r="E34" s="16">
        <v>33</v>
      </c>
      <c r="F34" s="17">
        <f>VLOOKUP($A:$A,[6]TCD!$C$3:$F$51,2,FALSE)</f>
        <v>0.98297777777777773</v>
      </c>
      <c r="G34" s="17">
        <f>VLOOKUP($A:$A,[6]TCD!$C$3:$F$51,3,FALSE)</f>
        <v>0.9918583333333334</v>
      </c>
      <c r="H34" s="17">
        <f>VLOOKUP($A:$A,[6]TCD!$C$3:$F$51,4,FALSE)</f>
        <v>0.98425478791395815</v>
      </c>
      <c r="I34" s="58">
        <v>13</v>
      </c>
      <c r="J34" s="51">
        <f t="shared" si="1"/>
        <v>1</v>
      </c>
      <c r="K34" s="59">
        <v>7.5853846153846138</v>
      </c>
      <c r="L34" s="59">
        <v>7.5861538461538469</v>
      </c>
      <c r="M34" s="59">
        <v>7.9615384615384617</v>
      </c>
      <c r="N34" s="139">
        <f t="shared" si="2"/>
        <v>0.87075811965811956</v>
      </c>
      <c r="O34" s="139">
        <f t="shared" si="3"/>
        <v>0.8752368589743591</v>
      </c>
      <c r="P34" s="139">
        <f t="shared" si="4"/>
        <v>0.89020431703390224</v>
      </c>
      <c r="Q34" s="139">
        <f t="shared" si="5"/>
        <v>0.87873309855546022</v>
      </c>
      <c r="R34" s="138">
        <v>0.87</v>
      </c>
      <c r="S34" s="138">
        <v>0.88</v>
      </c>
      <c r="T34" s="138">
        <v>0.89</v>
      </c>
      <c r="W34" s="85"/>
      <c r="X34" s="85"/>
      <c r="Y34" s="85"/>
      <c r="Z34" s="87"/>
      <c r="AA34" s="85"/>
      <c r="AC34" s="85"/>
      <c r="AD34" s="85"/>
      <c r="AE34" s="85"/>
      <c r="AG34" s="87"/>
    </row>
    <row r="35" spans="1:33" x14ac:dyDescent="0.25">
      <c r="A35" s="4" t="s">
        <v>17</v>
      </c>
      <c r="B35" s="9">
        <f>VLOOKUP(A:A,'Histo - Objectif Propreté'!A32:B87,2,FALSE)</f>
        <v>9</v>
      </c>
      <c r="C35" s="16">
        <v>3</v>
      </c>
      <c r="D35" s="22">
        <f t="shared" si="0"/>
        <v>0.33333333333333331</v>
      </c>
      <c r="E35" s="16">
        <v>122</v>
      </c>
      <c r="F35" s="17">
        <f>VLOOKUP($A:$A,[6]TCD!$C$3:$F$51,2,FALSE)</f>
        <v>0.99716111111111105</v>
      </c>
      <c r="G35" s="17">
        <f>VLOOKUP($A:$A,[6]TCD!$C$3:$F$51,3,FALSE)</f>
        <v>0.99736111111111114</v>
      </c>
      <c r="H35" s="17">
        <f>VLOOKUP($A:$A,[6]TCD!$C$3:$F$51,4,FALSE)</f>
        <v>0.99899441400192401</v>
      </c>
      <c r="I35" s="58">
        <v>8</v>
      </c>
      <c r="J35" s="51">
        <f t="shared" si="1"/>
        <v>0.88888888888888884</v>
      </c>
      <c r="K35" s="59">
        <v>7.5087499999999991</v>
      </c>
      <c r="L35" s="59">
        <v>7.4487499999999995</v>
      </c>
      <c r="M35" s="59">
        <v>7.6412500000000003</v>
      </c>
      <c r="N35" s="139">
        <f t="shared" si="2"/>
        <v>0.87401805555555545</v>
      </c>
      <c r="O35" s="139">
        <f t="shared" si="3"/>
        <v>0.87111805555555555</v>
      </c>
      <c r="P35" s="139">
        <f t="shared" si="4"/>
        <v>0.88155970700096198</v>
      </c>
      <c r="Q35" s="139">
        <f t="shared" si="5"/>
        <v>0.87556527270402429</v>
      </c>
      <c r="R35" s="138">
        <v>0.87</v>
      </c>
      <c r="S35" s="138">
        <v>0.88</v>
      </c>
      <c r="T35" s="138">
        <v>0.89</v>
      </c>
      <c r="W35" s="85"/>
      <c r="X35" s="85"/>
      <c r="Y35" s="85"/>
      <c r="Z35" s="87"/>
      <c r="AA35" s="85"/>
      <c r="AC35" s="85"/>
      <c r="AD35" s="85"/>
      <c r="AE35" s="85"/>
      <c r="AG35" s="87"/>
    </row>
    <row r="36" spans="1:33" x14ac:dyDescent="0.25">
      <c r="A36" s="4" t="s">
        <v>18</v>
      </c>
      <c r="B36" s="9">
        <f>VLOOKUP(A:A,'Histo - Objectif Propreté'!A33:B88,2,FALSE)</f>
        <v>6</v>
      </c>
      <c r="C36" s="16">
        <v>2</v>
      </c>
      <c r="D36" s="22">
        <f t="shared" si="0"/>
        <v>0.33333333333333331</v>
      </c>
      <c r="E36" s="16">
        <v>5</v>
      </c>
      <c r="F36" s="17">
        <f>VLOOKUP($A:$A,[6]TCD!$C$3:$F$51,2,FALSE)</f>
        <v>0.99712916666666662</v>
      </c>
      <c r="G36" s="17">
        <f>VLOOKUP($A:$A,[6]TCD!$C$3:$F$51,3,FALSE)</f>
        <v>0.99992083333333337</v>
      </c>
      <c r="H36" s="17">
        <f>VLOOKUP($A:$A,[6]TCD!$C$3:$F$51,4,FALSE)</f>
        <v>0.94856008564896044</v>
      </c>
      <c r="I36" s="58">
        <v>4</v>
      </c>
      <c r="J36" s="51">
        <f t="shared" si="1"/>
        <v>0.66666666666666663</v>
      </c>
      <c r="K36" s="59">
        <v>7.2374999999999998</v>
      </c>
      <c r="L36" s="59">
        <v>7.0775000000000006</v>
      </c>
      <c r="M36" s="59">
        <v>7.57</v>
      </c>
      <c r="N36" s="139">
        <f t="shared" si="2"/>
        <v>0.86043958333333337</v>
      </c>
      <c r="O36" s="139">
        <f t="shared" si="3"/>
        <v>0.85383541666666674</v>
      </c>
      <c r="P36" s="139">
        <f t="shared" si="4"/>
        <v>0.85278004282448028</v>
      </c>
      <c r="Q36" s="139">
        <f t="shared" si="5"/>
        <v>0.85568501427482691</v>
      </c>
      <c r="R36" s="138">
        <v>0.87</v>
      </c>
      <c r="S36" s="138">
        <v>0.88</v>
      </c>
      <c r="T36" s="138">
        <v>0.89</v>
      </c>
      <c r="W36" s="85"/>
      <c r="X36" s="85"/>
      <c r="Y36" s="85"/>
      <c r="Z36" s="87"/>
      <c r="AA36" s="85"/>
      <c r="AC36" s="85"/>
      <c r="AD36" s="85"/>
      <c r="AE36" s="85"/>
      <c r="AG36" s="87"/>
    </row>
    <row r="37" spans="1:33" x14ac:dyDescent="0.25">
      <c r="A37" s="4" t="s">
        <v>19</v>
      </c>
      <c r="B37" s="9">
        <f>VLOOKUP(A:A,'Histo - Objectif Propreté'!A34:B89,2,FALSE)</f>
        <v>6</v>
      </c>
      <c r="C37" s="16">
        <v>3</v>
      </c>
      <c r="D37" s="22">
        <f t="shared" si="0"/>
        <v>0.5</v>
      </c>
      <c r="E37" s="16">
        <v>105</v>
      </c>
      <c r="F37" s="17">
        <f>VLOOKUP($A:$A,[6]TCD!$C$3:$F$51,2,FALSE)</f>
        <v>0.99896388888888887</v>
      </c>
      <c r="G37" s="17">
        <f>VLOOKUP($A:$A,[6]TCD!$C$3:$F$51,3,FALSE)</f>
        <v>0.99829166666666647</v>
      </c>
      <c r="H37" s="17">
        <f>VLOOKUP($A:$A,[6]TCD!$C$3:$F$51,4,FALSE)</f>
        <v>0.99135936196910013</v>
      </c>
      <c r="I37" s="58">
        <v>6</v>
      </c>
      <c r="J37" s="51">
        <f t="shared" si="1"/>
        <v>1</v>
      </c>
      <c r="K37" s="59">
        <v>7.5916666666666659</v>
      </c>
      <c r="L37" s="59">
        <v>7.7133333333333338</v>
      </c>
      <c r="M37" s="59">
        <v>7.8816666666666668</v>
      </c>
      <c r="N37" s="139">
        <f t="shared" si="2"/>
        <v>0.87906527777777765</v>
      </c>
      <c r="O37" s="139">
        <f t="shared" si="3"/>
        <v>0.8848125</v>
      </c>
      <c r="P37" s="139">
        <f t="shared" si="4"/>
        <v>0.88976301431788341</v>
      </c>
      <c r="Q37" s="139">
        <f t="shared" si="5"/>
        <v>0.88454693069855372</v>
      </c>
      <c r="R37" s="138">
        <v>0.87</v>
      </c>
      <c r="S37" s="138">
        <v>0.88</v>
      </c>
      <c r="T37" s="138">
        <v>0.89</v>
      </c>
      <c r="W37" s="85"/>
      <c r="X37" s="85"/>
      <c r="Y37" s="85"/>
      <c r="Z37" s="87"/>
      <c r="AA37" s="85"/>
      <c r="AC37" s="85"/>
      <c r="AD37" s="85"/>
      <c r="AE37" s="85"/>
      <c r="AG37" s="87"/>
    </row>
    <row r="38" spans="1:33" x14ac:dyDescent="0.25">
      <c r="A38" s="4" t="s">
        <v>71</v>
      </c>
      <c r="B38" s="9">
        <f>VLOOKUP(A:A,'Histo - Objectif Propreté'!A35:B90,2,FALSE)</f>
        <v>16</v>
      </c>
      <c r="C38" s="16">
        <v>13</v>
      </c>
      <c r="D38" s="22">
        <f t="shared" si="0"/>
        <v>0.8125</v>
      </c>
      <c r="E38" s="16">
        <v>222</v>
      </c>
      <c r="F38" s="17">
        <f>VLOOKUP($A:$A,[6]TCD!$C$3:$F$51,2,FALSE)</f>
        <v>0.99562272727272727</v>
      </c>
      <c r="G38" s="17">
        <f>VLOOKUP($A:$A,[6]TCD!$C$3:$F$51,3,FALSE)</f>
        <v>0.99544772727272735</v>
      </c>
      <c r="H38" s="17">
        <f>VLOOKUP($A:$A,[6]TCD!$C$3:$F$51,4,FALSE)</f>
        <v>0.99335277715885273</v>
      </c>
      <c r="I38" s="58">
        <v>16</v>
      </c>
      <c r="J38" s="51">
        <f t="shared" si="1"/>
        <v>1</v>
      </c>
      <c r="K38" s="59">
        <v>7.8093750000000011</v>
      </c>
      <c r="L38" s="59">
        <v>7.7875000000000005</v>
      </c>
      <c r="M38" s="59">
        <v>7.857499999999999</v>
      </c>
      <c r="N38" s="139">
        <f t="shared" si="2"/>
        <v>0.88828011363636361</v>
      </c>
      <c r="O38" s="139">
        <f t="shared" si="3"/>
        <v>0.8870988636363637</v>
      </c>
      <c r="P38" s="139">
        <f t="shared" si="4"/>
        <v>0.88955138857942639</v>
      </c>
      <c r="Q38" s="139">
        <f t="shared" si="5"/>
        <v>0.88831012195071801</v>
      </c>
      <c r="R38" s="138">
        <v>0.87</v>
      </c>
      <c r="S38" s="138">
        <v>0.88</v>
      </c>
      <c r="T38" s="138">
        <v>0.89</v>
      </c>
      <c r="W38" s="85"/>
      <c r="X38" s="85"/>
      <c r="Y38" s="85"/>
      <c r="Z38" s="87"/>
      <c r="AA38" s="85"/>
      <c r="AC38" s="85"/>
      <c r="AD38" s="85"/>
      <c r="AE38" s="85"/>
      <c r="AG38" s="87"/>
    </row>
    <row r="39" spans="1:33" x14ac:dyDescent="0.25">
      <c r="A39" s="4" t="s">
        <v>20</v>
      </c>
      <c r="B39" s="9">
        <f>VLOOKUP(A:A,'Histo - Objectif Propreté'!A36:B91,2,FALSE)</f>
        <v>117</v>
      </c>
      <c r="C39" s="49">
        <v>20</v>
      </c>
      <c r="D39" s="50">
        <f t="shared" si="0"/>
        <v>0.17094017094017094</v>
      </c>
      <c r="E39" s="49">
        <v>149</v>
      </c>
      <c r="F39" s="17">
        <f>VLOOKUP($A:$A,[6]TCD!$C$3:$F$51,2,FALSE)</f>
        <v>0.99692833333333331</v>
      </c>
      <c r="G39" s="17">
        <f>VLOOKUP($A:$A,[6]TCD!$C$3:$F$51,3,FALSE)</f>
        <v>0.99198541666666684</v>
      </c>
      <c r="H39" s="17">
        <f>VLOOKUP($A:$A,[6]TCD!$C$3:$F$51,4,FALSE)</f>
        <v>0.9929359016523096</v>
      </c>
      <c r="I39" s="58">
        <v>0</v>
      </c>
      <c r="J39" s="120">
        <f t="shared" si="1"/>
        <v>0</v>
      </c>
      <c r="K39" s="59"/>
      <c r="L39" s="59"/>
      <c r="M39" s="59"/>
      <c r="N39" s="137" t="s">
        <v>85</v>
      </c>
      <c r="O39" s="137" t="s">
        <v>85</v>
      </c>
      <c r="P39" s="137" t="s">
        <v>85</v>
      </c>
      <c r="Q39" s="137" t="s">
        <v>85</v>
      </c>
      <c r="R39" s="137" t="s">
        <v>85</v>
      </c>
      <c r="S39" s="137" t="s">
        <v>85</v>
      </c>
      <c r="T39" s="137" t="s">
        <v>85</v>
      </c>
      <c r="W39" s="85"/>
      <c r="X39" s="85"/>
      <c r="Y39" s="85"/>
      <c r="Z39" s="87"/>
      <c r="AA39" s="85"/>
      <c r="AC39" s="85"/>
      <c r="AD39" s="85"/>
      <c r="AE39" s="85"/>
      <c r="AG39" s="87"/>
    </row>
    <row r="40" spans="1:33" x14ac:dyDescent="0.25">
      <c r="A40" s="4" t="s">
        <v>21</v>
      </c>
      <c r="B40" s="9">
        <f>VLOOKUP(A:A,'Histo - Objectif Propreté'!A37:B92,2,FALSE)</f>
        <v>40</v>
      </c>
      <c r="C40" s="49">
        <v>10</v>
      </c>
      <c r="D40" s="50">
        <f t="shared" si="0"/>
        <v>0.25</v>
      </c>
      <c r="E40" s="49">
        <v>183</v>
      </c>
      <c r="F40" s="17">
        <f>VLOOKUP($A:$A,[6]TCD!$C$3:$F$51,2,FALSE)</f>
        <v>0.99549833333333315</v>
      </c>
      <c r="G40" s="17">
        <f>VLOOKUP($A:$A,[6]TCD!$C$3:$F$51,3,FALSE)</f>
        <v>0.99893749999999992</v>
      </c>
      <c r="H40" s="17">
        <f>VLOOKUP($A:$A,[6]TCD!$C$3:$F$51,4,FALSE)</f>
        <v>0.99750189137220391</v>
      </c>
      <c r="I40" s="58">
        <v>0</v>
      </c>
      <c r="J40" s="120">
        <f t="shared" si="1"/>
        <v>0</v>
      </c>
      <c r="K40" s="59"/>
      <c r="L40" s="59"/>
      <c r="M40" s="59"/>
      <c r="N40" s="137" t="s">
        <v>85</v>
      </c>
      <c r="O40" s="137" t="s">
        <v>85</v>
      </c>
      <c r="P40" s="137" t="s">
        <v>85</v>
      </c>
      <c r="Q40" s="137" t="s">
        <v>85</v>
      </c>
      <c r="R40" s="137" t="s">
        <v>85</v>
      </c>
      <c r="S40" s="137" t="s">
        <v>85</v>
      </c>
      <c r="T40" s="137" t="s">
        <v>85</v>
      </c>
      <c r="W40" s="85"/>
      <c r="X40" s="85"/>
      <c r="Y40" s="85"/>
      <c r="Z40" s="87"/>
      <c r="AA40" s="85"/>
      <c r="AC40" s="85"/>
      <c r="AD40" s="85"/>
      <c r="AE40" s="85"/>
      <c r="AG40" s="87"/>
    </row>
    <row r="41" spans="1:33" x14ac:dyDescent="0.25">
      <c r="A41" s="4" t="s">
        <v>22</v>
      </c>
      <c r="B41" s="9">
        <f>VLOOKUP(A:A,'Histo - Objectif Propreté'!A38:B93,2,FALSE)</f>
        <v>25</v>
      </c>
      <c r="C41" s="49">
        <v>0</v>
      </c>
      <c r="D41" s="121">
        <f t="shared" si="0"/>
        <v>0</v>
      </c>
      <c r="E41" s="49">
        <v>0</v>
      </c>
      <c r="F41" s="17" t="s">
        <v>84</v>
      </c>
      <c r="G41" s="17" t="s">
        <v>84</v>
      </c>
      <c r="H41" s="17" t="s">
        <v>84</v>
      </c>
      <c r="I41" s="58">
        <v>1</v>
      </c>
      <c r="J41" s="120">
        <f t="shared" si="1"/>
        <v>0.04</v>
      </c>
      <c r="K41" s="59">
        <v>7.83</v>
      </c>
      <c r="L41" s="59">
        <v>7.83</v>
      </c>
      <c r="M41" s="59">
        <v>8.2799999999999994</v>
      </c>
      <c r="N41" s="137" t="s">
        <v>85</v>
      </c>
      <c r="O41" s="137" t="s">
        <v>85</v>
      </c>
      <c r="P41" s="137" t="s">
        <v>85</v>
      </c>
      <c r="Q41" s="137" t="s">
        <v>85</v>
      </c>
      <c r="R41" s="137" t="s">
        <v>85</v>
      </c>
      <c r="S41" s="137" t="s">
        <v>85</v>
      </c>
      <c r="T41" s="137" t="s">
        <v>85</v>
      </c>
      <c r="W41" s="85"/>
      <c r="X41" s="85"/>
      <c r="Y41" s="85"/>
      <c r="Z41" s="87"/>
      <c r="AA41" s="85"/>
      <c r="AC41" s="85"/>
      <c r="AD41" s="85"/>
      <c r="AE41" s="85"/>
      <c r="AG41" s="87"/>
    </row>
    <row r="42" spans="1:33" x14ac:dyDescent="0.25">
      <c r="A42" s="4" t="s">
        <v>51</v>
      </c>
      <c r="B42" s="9">
        <f>VLOOKUP(A:A,'Histo - Objectif Propreté'!A39:B94,2,FALSE)</f>
        <v>34</v>
      </c>
      <c r="C42" s="49">
        <v>1</v>
      </c>
      <c r="D42" s="121">
        <f t="shared" si="0"/>
        <v>2.9411764705882353E-2</v>
      </c>
      <c r="E42" s="49">
        <v>6</v>
      </c>
      <c r="F42" s="17">
        <f>VLOOKUP($A:$A,[6]TCD!$C$3:$F$51,2,FALSE)</f>
        <v>0.99994166666666662</v>
      </c>
      <c r="G42" s="17">
        <f>VLOOKUP($A:$A,[6]TCD!$C$3:$F$51,3,FALSE)</f>
        <v>0.99942500000000001</v>
      </c>
      <c r="H42" s="17">
        <f>VLOOKUP($A:$A,[6]TCD!$C$3:$F$51,4,FALSE)</f>
        <v>0.99974719600677497</v>
      </c>
      <c r="I42" s="58">
        <v>0</v>
      </c>
      <c r="J42" s="120">
        <f t="shared" si="1"/>
        <v>0</v>
      </c>
      <c r="K42" s="59"/>
      <c r="L42" s="59"/>
      <c r="M42" s="59"/>
      <c r="N42" s="137" t="s">
        <v>85</v>
      </c>
      <c r="O42" s="137" t="s">
        <v>85</v>
      </c>
      <c r="P42" s="137" t="s">
        <v>85</v>
      </c>
      <c r="Q42" s="137" t="s">
        <v>85</v>
      </c>
      <c r="R42" s="137" t="s">
        <v>85</v>
      </c>
      <c r="S42" s="137" t="s">
        <v>85</v>
      </c>
      <c r="T42" s="137" t="s">
        <v>85</v>
      </c>
      <c r="W42" s="85"/>
      <c r="X42" s="85"/>
      <c r="Y42" s="85"/>
      <c r="Z42" s="87"/>
      <c r="AA42" s="85"/>
      <c r="AC42" s="85"/>
      <c r="AD42" s="85"/>
      <c r="AE42" s="85"/>
      <c r="AG42" s="87"/>
    </row>
    <row r="43" spans="1:33" x14ac:dyDescent="0.25">
      <c r="A43" s="4" t="s">
        <v>23</v>
      </c>
      <c r="B43" s="9">
        <f>VLOOKUP(A:A,'Histo - Objectif Propreté'!A40:B95,2,FALSE)</f>
        <v>107</v>
      </c>
      <c r="C43" s="49">
        <v>25</v>
      </c>
      <c r="D43" s="50">
        <f t="shared" si="0"/>
        <v>0.23364485981308411</v>
      </c>
      <c r="E43" s="49">
        <v>220</v>
      </c>
      <c r="F43" s="17">
        <f>VLOOKUP($A:$A,[6]TCD!$C$3:$F$51,2,FALSE)</f>
        <v>0.99714533333333322</v>
      </c>
      <c r="G43" s="17">
        <f>VLOOKUP($A:$A,[6]TCD!$C$3:$F$51,3,FALSE)</f>
        <v>0.99789400000000017</v>
      </c>
      <c r="H43" s="17">
        <f>VLOOKUP($A:$A,[6]TCD!$C$3:$F$51,4,FALSE)</f>
        <v>0.99469505398559566</v>
      </c>
      <c r="I43" s="58">
        <v>0</v>
      </c>
      <c r="J43" s="120">
        <f t="shared" si="1"/>
        <v>0</v>
      </c>
      <c r="K43" s="59"/>
      <c r="L43" s="59"/>
      <c r="M43" s="59"/>
      <c r="N43" s="137" t="s">
        <v>85</v>
      </c>
      <c r="O43" s="137" t="s">
        <v>85</v>
      </c>
      <c r="P43" s="137" t="s">
        <v>85</v>
      </c>
      <c r="Q43" s="137" t="s">
        <v>85</v>
      </c>
      <c r="R43" s="137" t="s">
        <v>85</v>
      </c>
      <c r="S43" s="137" t="s">
        <v>85</v>
      </c>
      <c r="T43" s="137" t="s">
        <v>85</v>
      </c>
      <c r="W43" s="85"/>
      <c r="X43" s="85"/>
      <c r="Y43" s="85"/>
      <c r="Z43" s="87"/>
      <c r="AA43" s="85"/>
      <c r="AC43" s="85"/>
      <c r="AD43" s="85"/>
      <c r="AE43" s="85"/>
      <c r="AG43" s="87"/>
    </row>
    <row r="44" spans="1:33" x14ac:dyDescent="0.25">
      <c r="A44" s="4" t="s">
        <v>24</v>
      </c>
      <c r="B44" s="9">
        <f>VLOOKUP(A:A,'Histo - Objectif Propreté'!A41:B96,2,FALSE)</f>
        <v>96</v>
      </c>
      <c r="C44" s="49">
        <v>13</v>
      </c>
      <c r="D44" s="50">
        <f t="shared" si="0"/>
        <v>0.13541666666666666</v>
      </c>
      <c r="E44" s="49">
        <v>200</v>
      </c>
      <c r="F44" s="17">
        <f>VLOOKUP($A:$A,[6]TCD!$C$3:$F$51,2,FALSE)</f>
        <v>0.99797243589743578</v>
      </c>
      <c r="G44" s="17">
        <f>VLOOKUP($A:$A,[6]TCD!$C$3:$F$51,3,FALSE)</f>
        <v>0.99243717948717958</v>
      </c>
      <c r="H44" s="17">
        <f>VLOOKUP($A:$A,[6]TCD!$C$3:$F$51,4,FALSE)</f>
        <v>0.9918453429175238</v>
      </c>
      <c r="I44" s="58">
        <v>0</v>
      </c>
      <c r="J44" s="120">
        <f t="shared" si="1"/>
        <v>0</v>
      </c>
      <c r="K44" s="59"/>
      <c r="L44" s="59"/>
      <c r="M44" s="59"/>
      <c r="N44" s="137" t="s">
        <v>85</v>
      </c>
      <c r="O44" s="137" t="s">
        <v>85</v>
      </c>
      <c r="P44" s="137" t="s">
        <v>85</v>
      </c>
      <c r="Q44" s="137" t="s">
        <v>85</v>
      </c>
      <c r="R44" s="137" t="s">
        <v>85</v>
      </c>
      <c r="S44" s="137" t="s">
        <v>85</v>
      </c>
      <c r="T44" s="137" t="s">
        <v>85</v>
      </c>
      <c r="W44" s="85"/>
      <c r="X44" s="85"/>
      <c r="Y44" s="85"/>
      <c r="Z44" s="87"/>
      <c r="AA44" s="85"/>
      <c r="AC44" s="85"/>
      <c r="AD44" s="85"/>
      <c r="AE44" s="85"/>
      <c r="AG44" s="87"/>
    </row>
    <row r="45" spans="1:33" x14ac:dyDescent="0.25">
      <c r="A45" s="4" t="s">
        <v>82</v>
      </c>
      <c r="B45" s="9">
        <f>VLOOKUP(A:A,'Histo - Objectif Propreté'!A42:B97,2,FALSE)</f>
        <v>350</v>
      </c>
      <c r="C45" s="49">
        <v>1</v>
      </c>
      <c r="D45" s="121">
        <f t="shared" si="0"/>
        <v>2.8571428571428571E-3</v>
      </c>
      <c r="E45" s="49">
        <v>1</v>
      </c>
      <c r="F45" s="17" t="s">
        <v>84</v>
      </c>
      <c r="G45" s="17" t="s">
        <v>84</v>
      </c>
      <c r="H45" s="17" t="s">
        <v>84</v>
      </c>
      <c r="I45" s="58">
        <v>0</v>
      </c>
      <c r="J45" s="120">
        <f t="shared" si="1"/>
        <v>0</v>
      </c>
      <c r="K45" s="59"/>
      <c r="L45" s="59"/>
      <c r="M45" s="59"/>
      <c r="N45" s="137" t="s">
        <v>85</v>
      </c>
      <c r="O45" s="137" t="s">
        <v>85</v>
      </c>
      <c r="P45" s="137" t="s">
        <v>85</v>
      </c>
      <c r="Q45" s="137" t="s">
        <v>85</v>
      </c>
      <c r="R45" s="137" t="s">
        <v>85</v>
      </c>
      <c r="S45" s="137" t="s">
        <v>85</v>
      </c>
      <c r="T45" s="137" t="s">
        <v>85</v>
      </c>
      <c r="W45" s="85"/>
      <c r="X45" s="85"/>
      <c r="Y45" s="85"/>
      <c r="Z45" s="87"/>
      <c r="AA45" s="85"/>
      <c r="AC45" s="85"/>
      <c r="AD45" s="85"/>
      <c r="AE45" s="85"/>
      <c r="AG45" s="87"/>
    </row>
    <row r="46" spans="1:33" x14ac:dyDescent="0.25">
      <c r="A46" s="4" t="s">
        <v>25</v>
      </c>
      <c r="B46" s="9">
        <f>VLOOKUP(A:A,'Histo - Objectif Propreté'!A43:B98,2,FALSE)</f>
        <v>33</v>
      </c>
      <c r="C46" s="49">
        <v>2</v>
      </c>
      <c r="D46" s="121">
        <f t="shared" si="0"/>
        <v>6.0606060606060608E-2</v>
      </c>
      <c r="E46" s="49">
        <v>23</v>
      </c>
      <c r="F46" s="17">
        <f>VLOOKUP($A:$A,[6]TCD!$C$3:$F$51,2,FALSE)</f>
        <v>0.99520833333333325</v>
      </c>
      <c r="G46" s="17">
        <f>VLOOKUP($A:$A,[6]TCD!$C$3:$F$51,3,FALSE)</f>
        <v>0.99735416666666676</v>
      </c>
      <c r="H46" s="17">
        <f>VLOOKUP($A:$A,[6]TCD!$C$3:$F$51,4,FALSE)</f>
        <v>0.99873816123538561</v>
      </c>
      <c r="I46" s="58">
        <v>0</v>
      </c>
      <c r="J46" s="120">
        <f t="shared" si="1"/>
        <v>0</v>
      </c>
      <c r="K46" s="59"/>
      <c r="L46" s="59"/>
      <c r="M46" s="59"/>
      <c r="N46" s="137" t="s">
        <v>85</v>
      </c>
      <c r="O46" s="137" t="s">
        <v>85</v>
      </c>
      <c r="P46" s="137" t="s">
        <v>85</v>
      </c>
      <c r="Q46" s="137" t="s">
        <v>85</v>
      </c>
      <c r="R46" s="137" t="s">
        <v>85</v>
      </c>
      <c r="S46" s="137" t="s">
        <v>85</v>
      </c>
      <c r="T46" s="137" t="s">
        <v>85</v>
      </c>
      <c r="W46" s="85"/>
      <c r="X46" s="85"/>
      <c r="Y46" s="85"/>
      <c r="Z46" s="87"/>
      <c r="AA46" s="85"/>
      <c r="AC46" s="85"/>
      <c r="AD46" s="85"/>
      <c r="AE46" s="85"/>
      <c r="AG46" s="87"/>
    </row>
    <row r="47" spans="1:33" x14ac:dyDescent="0.25">
      <c r="A47" s="4" t="s">
        <v>60</v>
      </c>
      <c r="B47" s="9">
        <f>VLOOKUP(A:A,'Histo - Objectif Propreté'!A44:B99,2,FALSE)</f>
        <v>45</v>
      </c>
      <c r="C47" s="49">
        <v>6</v>
      </c>
      <c r="D47" s="50">
        <f t="shared" si="0"/>
        <v>0.13333333333333333</v>
      </c>
      <c r="E47" s="49">
        <v>32</v>
      </c>
      <c r="F47" s="17">
        <f>VLOOKUP($A:$A,[6]TCD!$C$3:$F$51,2,FALSE)</f>
        <v>0.99810138888888889</v>
      </c>
      <c r="G47" s="17">
        <f>VLOOKUP($A:$A,[6]TCD!$C$3:$F$51,3,FALSE)</f>
        <v>0.99837777777777781</v>
      </c>
      <c r="H47" s="17">
        <f>VLOOKUP($A:$A,[6]TCD!$C$3:$F$51,4,FALSE)</f>
        <v>0.99759456589840079</v>
      </c>
      <c r="I47" s="58">
        <v>2</v>
      </c>
      <c r="J47" s="120">
        <f t="shared" si="1"/>
        <v>4.4444444444444446E-2</v>
      </c>
      <c r="K47" s="59">
        <v>7.52</v>
      </c>
      <c r="L47" s="59">
        <v>7.64</v>
      </c>
      <c r="M47" s="59">
        <v>7.98</v>
      </c>
      <c r="N47" s="137" t="s">
        <v>85</v>
      </c>
      <c r="O47" s="137" t="s">
        <v>85</v>
      </c>
      <c r="P47" s="137" t="s">
        <v>85</v>
      </c>
      <c r="Q47" s="137" t="s">
        <v>85</v>
      </c>
      <c r="R47" s="137" t="s">
        <v>85</v>
      </c>
      <c r="S47" s="137" t="s">
        <v>85</v>
      </c>
      <c r="T47" s="137" t="s">
        <v>85</v>
      </c>
      <c r="W47" s="85"/>
      <c r="X47" s="85"/>
      <c r="Y47" s="85"/>
      <c r="Z47" s="87"/>
      <c r="AA47" s="85"/>
      <c r="AC47" s="85"/>
      <c r="AD47" s="85"/>
      <c r="AE47" s="85"/>
      <c r="AG47" s="87"/>
    </row>
    <row r="48" spans="1:33" x14ac:dyDescent="0.25">
      <c r="A48" s="4" t="s">
        <v>26</v>
      </c>
      <c r="B48" s="9">
        <f>VLOOKUP(A:A,'Histo - Objectif Propreté'!A45:B100,2,FALSE)</f>
        <v>46</v>
      </c>
      <c r="C48" s="49">
        <v>4</v>
      </c>
      <c r="D48" s="121">
        <f t="shared" si="0"/>
        <v>8.6956521739130432E-2</v>
      </c>
      <c r="E48" s="49">
        <v>9</v>
      </c>
      <c r="F48" s="17">
        <f>VLOOKUP($A:$A,[6]TCD!$C$3:$F$51,2,FALSE)</f>
        <v>0.99409791666666658</v>
      </c>
      <c r="G48" s="17">
        <f>VLOOKUP($A:$A,[6]TCD!$C$3:$F$51,3,FALSE)</f>
        <v>0.99776875000000009</v>
      </c>
      <c r="H48" s="17">
        <f>VLOOKUP($A:$A,[6]TCD!$C$3:$F$51,4,FALSE)</f>
        <v>0.98992502831419305</v>
      </c>
      <c r="I48" s="58">
        <v>1</v>
      </c>
      <c r="J48" s="120">
        <f t="shared" si="1"/>
        <v>2.1739130434782608E-2</v>
      </c>
      <c r="K48" s="59">
        <v>7.8</v>
      </c>
      <c r="L48" s="59">
        <v>7.83</v>
      </c>
      <c r="M48" s="59"/>
      <c r="N48" s="137" t="s">
        <v>85</v>
      </c>
      <c r="O48" s="137" t="s">
        <v>85</v>
      </c>
      <c r="P48" s="137" t="s">
        <v>85</v>
      </c>
      <c r="Q48" s="137" t="s">
        <v>85</v>
      </c>
      <c r="R48" s="137" t="s">
        <v>85</v>
      </c>
      <c r="S48" s="137" t="s">
        <v>85</v>
      </c>
      <c r="T48" s="137" t="s">
        <v>85</v>
      </c>
      <c r="W48" s="85"/>
      <c r="X48" s="85"/>
      <c r="Y48" s="85"/>
      <c r="Z48" s="87"/>
      <c r="AA48" s="85"/>
      <c r="AC48" s="85"/>
      <c r="AD48" s="85"/>
      <c r="AE48" s="85"/>
      <c r="AG48" s="87"/>
    </row>
    <row r="49" spans="1:33" x14ac:dyDescent="0.25">
      <c r="A49" s="4" t="s">
        <v>27</v>
      </c>
      <c r="B49" s="9">
        <f>VLOOKUP(A:A,'Histo - Objectif Propreté'!A46:B101,2,FALSE)</f>
        <v>43</v>
      </c>
      <c r="C49" s="49">
        <v>2</v>
      </c>
      <c r="D49" s="121">
        <f t="shared" si="0"/>
        <v>4.6511627906976744E-2</v>
      </c>
      <c r="E49" s="49">
        <v>50</v>
      </c>
      <c r="F49" s="17">
        <f>VLOOKUP($A:$A,[6]TCD!$C$3:$F$51,2,FALSE)</f>
        <v>0.99800416666666669</v>
      </c>
      <c r="G49" s="17">
        <f>VLOOKUP($A:$A,[6]TCD!$C$3:$F$51,3,FALSE)</f>
        <v>0.99840833333333334</v>
      </c>
      <c r="H49" s="17">
        <f>VLOOKUP($A:$A,[6]TCD!$C$3:$F$51,4,FALSE)</f>
        <v>0.99910257659223356</v>
      </c>
      <c r="I49" s="58">
        <v>4</v>
      </c>
      <c r="J49" s="120">
        <f t="shared" si="1"/>
        <v>9.3023255813953487E-2</v>
      </c>
      <c r="K49" s="59"/>
      <c r="L49" s="59">
        <v>7.82</v>
      </c>
      <c r="M49" s="59"/>
      <c r="N49" s="137" t="s">
        <v>85</v>
      </c>
      <c r="O49" s="137" t="s">
        <v>85</v>
      </c>
      <c r="P49" s="137" t="s">
        <v>85</v>
      </c>
      <c r="Q49" s="137" t="s">
        <v>85</v>
      </c>
      <c r="R49" s="137" t="s">
        <v>85</v>
      </c>
      <c r="S49" s="137" t="s">
        <v>85</v>
      </c>
      <c r="T49" s="137" t="s">
        <v>85</v>
      </c>
      <c r="W49" s="85"/>
      <c r="X49" s="85"/>
      <c r="Y49" s="85"/>
      <c r="Z49" s="87"/>
      <c r="AA49" s="85"/>
      <c r="AC49" s="85"/>
      <c r="AD49" s="85"/>
      <c r="AE49" s="85"/>
      <c r="AG49" s="87"/>
    </row>
    <row r="50" spans="1:33" x14ac:dyDescent="0.25">
      <c r="A50" s="4" t="s">
        <v>28</v>
      </c>
      <c r="B50" s="9">
        <f>VLOOKUP(A:A,'Histo - Objectif Propreté'!A47:B102,2,FALSE)</f>
        <v>26</v>
      </c>
      <c r="C50" s="49">
        <v>2</v>
      </c>
      <c r="D50" s="121">
        <f t="shared" si="0"/>
        <v>7.6923076923076927E-2</v>
      </c>
      <c r="E50" s="49">
        <v>7</v>
      </c>
      <c r="F50" s="17">
        <f>VLOOKUP($A:$A,[6]TCD!$C$3:$F$51,2,FALSE)</f>
        <v>0.97529166666666667</v>
      </c>
      <c r="G50" s="17">
        <f>VLOOKUP($A:$A,[6]TCD!$C$3:$F$51,3,FALSE)</f>
        <v>0.98272083333333349</v>
      </c>
      <c r="H50" s="17">
        <f>VLOOKUP($A:$A,[6]TCD!$C$3:$F$51,4,FALSE)</f>
        <v>0.99582275349564031</v>
      </c>
      <c r="I50" s="58">
        <v>0</v>
      </c>
      <c r="J50" s="120">
        <f t="shared" si="1"/>
        <v>0</v>
      </c>
      <c r="K50" s="59"/>
      <c r="L50" s="59"/>
      <c r="M50" s="59"/>
      <c r="N50" s="137" t="s">
        <v>85</v>
      </c>
      <c r="O50" s="137" t="s">
        <v>85</v>
      </c>
      <c r="P50" s="137" t="s">
        <v>85</v>
      </c>
      <c r="Q50" s="137" t="s">
        <v>85</v>
      </c>
      <c r="R50" s="137" t="s">
        <v>85</v>
      </c>
      <c r="S50" s="137" t="s">
        <v>85</v>
      </c>
      <c r="T50" s="137" t="s">
        <v>85</v>
      </c>
      <c r="W50" s="85"/>
      <c r="X50" s="85"/>
      <c r="Y50" s="85"/>
      <c r="Z50" s="87"/>
      <c r="AA50" s="85"/>
      <c r="AC50" s="85"/>
      <c r="AD50" s="85"/>
      <c r="AE50" s="85"/>
      <c r="AG50" s="87"/>
    </row>
    <row r="51" spans="1:33" x14ac:dyDescent="0.25">
      <c r="A51" s="4" t="s">
        <v>29</v>
      </c>
      <c r="B51" s="9">
        <f>VLOOKUP(A:A,'Histo - Objectif Propreté'!A48:B103,2,FALSE)</f>
        <v>198</v>
      </c>
      <c r="C51" s="49">
        <v>24</v>
      </c>
      <c r="D51" s="50">
        <f t="shared" si="0"/>
        <v>0.12121212121212122</v>
      </c>
      <c r="E51" s="49">
        <v>48</v>
      </c>
      <c r="F51" s="17">
        <f>VLOOKUP($A:$A,[6]TCD!$C$3:$F$51,2,FALSE)</f>
        <v>0.99605000000000021</v>
      </c>
      <c r="G51" s="17">
        <f>VLOOKUP($A:$A,[6]TCD!$C$3:$F$51,3,FALSE)</f>
        <v>0.99509027777777759</v>
      </c>
      <c r="H51" s="17">
        <f>VLOOKUP($A:$A,[6]TCD!$C$3:$F$51,4,FALSE)</f>
        <v>0.99415822352623495</v>
      </c>
      <c r="I51" s="58">
        <v>0</v>
      </c>
      <c r="J51" s="120">
        <f t="shared" si="1"/>
        <v>0</v>
      </c>
      <c r="K51" s="59"/>
      <c r="L51" s="59"/>
      <c r="M51" s="59"/>
      <c r="N51" s="137" t="s">
        <v>85</v>
      </c>
      <c r="O51" s="137" t="s">
        <v>85</v>
      </c>
      <c r="P51" s="137" t="s">
        <v>85</v>
      </c>
      <c r="Q51" s="137" t="s">
        <v>85</v>
      </c>
      <c r="R51" s="137" t="s">
        <v>85</v>
      </c>
      <c r="S51" s="137" t="s">
        <v>85</v>
      </c>
      <c r="T51" s="137" t="s">
        <v>85</v>
      </c>
      <c r="W51" s="85"/>
      <c r="X51" s="85"/>
      <c r="Y51" s="85"/>
      <c r="Z51" s="87"/>
      <c r="AA51" s="85"/>
      <c r="AC51" s="85"/>
      <c r="AD51" s="85"/>
      <c r="AE51" s="85"/>
      <c r="AG51" s="87"/>
    </row>
    <row r="52" spans="1:33" x14ac:dyDescent="0.25">
      <c r="A52" s="4" t="s">
        <v>30</v>
      </c>
      <c r="B52" s="9">
        <f>VLOOKUP(A:A,'Histo - Objectif Propreté'!A49:B104,2,FALSE)</f>
        <v>152</v>
      </c>
      <c r="C52" s="49">
        <v>1</v>
      </c>
      <c r="D52" s="121">
        <f t="shared" si="0"/>
        <v>6.5789473684210523E-3</v>
      </c>
      <c r="E52" s="49">
        <v>1</v>
      </c>
      <c r="F52" s="17">
        <f>VLOOKUP($A:$A,[6]TCD!$C$3:$F$51,2,FALSE)</f>
        <v>0.99944166666666667</v>
      </c>
      <c r="G52" s="17">
        <f>VLOOKUP($A:$A,[6]TCD!$C$3:$F$51,3,FALSE)</f>
        <v>1</v>
      </c>
      <c r="H52" s="17">
        <f>VLOOKUP($A:$A,[6]TCD!$C$3:$F$51,4,FALSE)</f>
        <v>1</v>
      </c>
      <c r="I52" s="58">
        <v>0</v>
      </c>
      <c r="J52" s="120">
        <f t="shared" si="1"/>
        <v>0</v>
      </c>
      <c r="K52" s="59"/>
      <c r="L52" s="59"/>
      <c r="M52" s="59"/>
      <c r="N52" s="137" t="s">
        <v>85</v>
      </c>
      <c r="O52" s="137" t="s">
        <v>85</v>
      </c>
      <c r="P52" s="137" t="s">
        <v>85</v>
      </c>
      <c r="Q52" s="137" t="s">
        <v>85</v>
      </c>
      <c r="R52" s="137" t="s">
        <v>85</v>
      </c>
      <c r="S52" s="137" t="s">
        <v>85</v>
      </c>
      <c r="T52" s="137" t="s">
        <v>85</v>
      </c>
      <c r="W52" s="85"/>
      <c r="X52" s="85"/>
      <c r="Y52" s="85"/>
      <c r="Z52" s="87"/>
      <c r="AA52" s="85"/>
      <c r="AC52" s="85"/>
      <c r="AD52" s="85"/>
      <c r="AE52" s="85"/>
      <c r="AG52" s="87"/>
    </row>
    <row r="53" spans="1:33" x14ac:dyDescent="0.25">
      <c r="A53" s="4" t="s">
        <v>31</v>
      </c>
      <c r="B53" s="9">
        <f>VLOOKUP(A:A,'Histo - Objectif Propreté'!A50:B105,2,FALSE)</f>
        <v>90</v>
      </c>
      <c r="C53" s="49">
        <v>1</v>
      </c>
      <c r="D53" s="121">
        <f t="shared" si="0"/>
        <v>1.1111111111111112E-2</v>
      </c>
      <c r="E53" s="49">
        <v>7</v>
      </c>
      <c r="F53" s="17">
        <f>VLOOKUP($A:$A,[6]TCD!$C$3:$F$51,2,FALSE)</f>
        <v>1</v>
      </c>
      <c r="G53" s="17">
        <f>VLOOKUP($A:$A,[6]TCD!$C$3:$F$51,3,FALSE)</f>
        <v>0.99889166666666673</v>
      </c>
      <c r="H53" s="17">
        <f>VLOOKUP($A:$A,[6]TCD!$C$3:$F$51,4,FALSE)</f>
        <v>0.99511868470244946</v>
      </c>
      <c r="I53" s="58">
        <v>0</v>
      </c>
      <c r="J53" s="120">
        <f t="shared" si="1"/>
        <v>0</v>
      </c>
      <c r="K53" s="59"/>
      <c r="L53" s="59"/>
      <c r="M53" s="59"/>
      <c r="N53" s="137" t="s">
        <v>85</v>
      </c>
      <c r="O53" s="137" t="s">
        <v>85</v>
      </c>
      <c r="P53" s="137" t="s">
        <v>85</v>
      </c>
      <c r="Q53" s="137" t="s">
        <v>85</v>
      </c>
      <c r="R53" s="137" t="s">
        <v>85</v>
      </c>
      <c r="S53" s="137" t="s">
        <v>85</v>
      </c>
      <c r="T53" s="137" t="s">
        <v>85</v>
      </c>
      <c r="W53" s="85"/>
      <c r="X53" s="85"/>
      <c r="Y53" s="85"/>
      <c r="Z53" s="87"/>
      <c r="AA53" s="85"/>
      <c r="AC53" s="85"/>
      <c r="AD53" s="85"/>
      <c r="AE53" s="85"/>
      <c r="AG53" s="87"/>
    </row>
    <row r="54" spans="1:33" x14ac:dyDescent="0.25">
      <c r="A54" s="4" t="s">
        <v>52</v>
      </c>
      <c r="B54" s="9">
        <f>VLOOKUP(A:A,'Histo - Objectif Propreté'!A51:B106,2,FALSE)</f>
        <v>116</v>
      </c>
      <c r="C54" s="49">
        <v>0</v>
      </c>
      <c r="D54" s="121">
        <f t="shared" si="0"/>
        <v>0</v>
      </c>
      <c r="E54" s="49">
        <v>0</v>
      </c>
      <c r="F54" s="17" t="s">
        <v>84</v>
      </c>
      <c r="G54" s="17" t="s">
        <v>84</v>
      </c>
      <c r="H54" s="17" t="s">
        <v>84</v>
      </c>
      <c r="I54" s="58">
        <v>0</v>
      </c>
      <c r="J54" s="120">
        <f t="shared" si="1"/>
        <v>0</v>
      </c>
      <c r="K54" s="59"/>
      <c r="L54" s="59"/>
      <c r="M54" s="59"/>
      <c r="N54" s="137" t="s">
        <v>85</v>
      </c>
      <c r="O54" s="137" t="s">
        <v>85</v>
      </c>
      <c r="P54" s="137" t="s">
        <v>85</v>
      </c>
      <c r="Q54" s="137" t="s">
        <v>85</v>
      </c>
      <c r="R54" s="137" t="s">
        <v>85</v>
      </c>
      <c r="S54" s="137" t="s">
        <v>85</v>
      </c>
      <c r="T54" s="137" t="s">
        <v>85</v>
      </c>
      <c r="W54" s="85"/>
      <c r="X54" s="85"/>
      <c r="Y54" s="85"/>
      <c r="Z54" s="87"/>
      <c r="AA54" s="85"/>
      <c r="AC54" s="85"/>
      <c r="AD54" s="85"/>
      <c r="AE54" s="85"/>
      <c r="AG54" s="87"/>
    </row>
    <row r="55" spans="1:33" x14ac:dyDescent="0.25">
      <c r="A55" s="4" t="s">
        <v>32</v>
      </c>
      <c r="B55" s="9">
        <f>VLOOKUP(A:A,'Histo - Objectif Propreté'!A52:B107,2,FALSE)</f>
        <v>279</v>
      </c>
      <c r="C55" s="49">
        <v>4</v>
      </c>
      <c r="D55" s="121">
        <f t="shared" si="0"/>
        <v>1.4336917562724014E-2</v>
      </c>
      <c r="E55" s="49">
        <v>17</v>
      </c>
      <c r="F55" s="17">
        <f>VLOOKUP($A:$A,[6]TCD!$C$3:$F$51,2,FALSE)</f>
        <v>0.99891041666666658</v>
      </c>
      <c r="G55" s="17">
        <f>VLOOKUP($A:$A,[6]TCD!$C$3:$F$51,3,FALSE)</f>
        <v>0.99677916666666677</v>
      </c>
      <c r="H55" s="17">
        <f>VLOOKUP($A:$A,[6]TCD!$C$3:$F$51,4,FALSE)</f>
        <v>0.9987233775609069</v>
      </c>
      <c r="I55" s="58">
        <v>0</v>
      </c>
      <c r="J55" s="120">
        <f t="shared" si="1"/>
        <v>0</v>
      </c>
      <c r="K55" s="59"/>
      <c r="L55" s="59"/>
      <c r="M55" s="59"/>
      <c r="N55" s="137" t="s">
        <v>85</v>
      </c>
      <c r="O55" s="137" t="s">
        <v>85</v>
      </c>
      <c r="P55" s="137" t="s">
        <v>85</v>
      </c>
      <c r="Q55" s="137" t="s">
        <v>85</v>
      </c>
      <c r="R55" s="137" t="s">
        <v>85</v>
      </c>
      <c r="S55" s="137" t="s">
        <v>85</v>
      </c>
      <c r="T55" s="137" t="s">
        <v>85</v>
      </c>
      <c r="W55" s="85"/>
      <c r="X55" s="85"/>
      <c r="Y55" s="85"/>
      <c r="Z55" s="87"/>
      <c r="AA55" s="85"/>
      <c r="AC55" s="85"/>
      <c r="AD55" s="85"/>
      <c r="AE55" s="85"/>
      <c r="AG55" s="87"/>
    </row>
    <row r="56" spans="1:33" x14ac:dyDescent="0.25">
      <c r="A56" s="4" t="s">
        <v>33</v>
      </c>
      <c r="B56" s="9">
        <f>VLOOKUP(A:A,'Histo - Objectif Propreté'!A53:B108,2,FALSE)</f>
        <v>255</v>
      </c>
      <c r="C56" s="49">
        <v>2</v>
      </c>
      <c r="D56" s="121">
        <f t="shared" si="0"/>
        <v>7.8431372549019607E-3</v>
      </c>
      <c r="E56" s="49">
        <v>10</v>
      </c>
      <c r="F56" s="17">
        <f>VLOOKUP($A:$A,[6]TCD!$C$3:$F$51,2,FALSE)</f>
        <v>0.99759166666666665</v>
      </c>
      <c r="G56" s="17">
        <f>VLOOKUP($A:$A,[6]TCD!$C$3:$F$51,3,FALSE)</f>
        <v>0.9985208333333333</v>
      </c>
      <c r="H56" s="17">
        <f>VLOOKUP($A:$A,[6]TCD!$C$3:$F$51,4,FALSE)</f>
        <v>0.99824227272139665</v>
      </c>
      <c r="I56" s="58">
        <v>0</v>
      </c>
      <c r="J56" s="120">
        <f t="shared" si="1"/>
        <v>0</v>
      </c>
      <c r="K56" s="59"/>
      <c r="L56" s="59"/>
      <c r="M56" s="59"/>
      <c r="N56" s="137" t="s">
        <v>85</v>
      </c>
      <c r="O56" s="137" t="s">
        <v>85</v>
      </c>
      <c r="P56" s="137" t="s">
        <v>85</v>
      </c>
      <c r="Q56" s="137" t="s">
        <v>85</v>
      </c>
      <c r="R56" s="137" t="s">
        <v>85</v>
      </c>
      <c r="S56" s="137" t="s">
        <v>85</v>
      </c>
      <c r="T56" s="137" t="s">
        <v>85</v>
      </c>
      <c r="W56" s="85"/>
      <c r="X56" s="85"/>
      <c r="Y56" s="85"/>
      <c r="Z56" s="87"/>
      <c r="AA56" s="85"/>
      <c r="AC56" s="85"/>
      <c r="AD56" s="85"/>
      <c r="AE56" s="85"/>
      <c r="AG56" s="87"/>
    </row>
    <row r="57" spans="1:33" x14ac:dyDescent="0.25">
      <c r="A57" s="4" t="s">
        <v>81</v>
      </c>
      <c r="B57" s="9">
        <f>VLOOKUP(A:A,'Histo - Objectif Propreté'!A54:B109,2,FALSE)</f>
        <v>35</v>
      </c>
      <c r="C57" s="49">
        <v>0</v>
      </c>
      <c r="D57" s="121">
        <f t="shared" si="0"/>
        <v>0</v>
      </c>
      <c r="E57" s="49">
        <v>0</v>
      </c>
      <c r="F57" s="17" t="s">
        <v>84</v>
      </c>
      <c r="G57" s="17" t="s">
        <v>84</v>
      </c>
      <c r="H57" s="17" t="s">
        <v>84</v>
      </c>
      <c r="I57" s="58">
        <v>0</v>
      </c>
      <c r="J57" s="120">
        <f t="shared" si="1"/>
        <v>0</v>
      </c>
      <c r="K57" s="59"/>
      <c r="L57" s="59"/>
      <c r="M57" s="59"/>
      <c r="N57" s="137" t="s">
        <v>85</v>
      </c>
      <c r="O57" s="137" t="s">
        <v>85</v>
      </c>
      <c r="P57" s="137" t="s">
        <v>85</v>
      </c>
      <c r="Q57" s="137" t="s">
        <v>85</v>
      </c>
      <c r="R57" s="137" t="s">
        <v>85</v>
      </c>
      <c r="S57" s="137" t="s">
        <v>85</v>
      </c>
      <c r="T57" s="137" t="s">
        <v>85</v>
      </c>
      <c r="W57" s="85"/>
      <c r="X57" s="85"/>
      <c r="Y57" s="85"/>
      <c r="Z57" s="87"/>
      <c r="AA57" s="85"/>
      <c r="AC57" s="85"/>
      <c r="AD57" s="85"/>
      <c r="AE57" s="85"/>
      <c r="AG57" s="87"/>
    </row>
    <row r="58" spans="1:33" x14ac:dyDescent="0.25">
      <c r="A58" s="4" t="s">
        <v>34</v>
      </c>
      <c r="B58" s="9">
        <f>VLOOKUP(A:A,'Histo - Objectif Propreté'!A55:B110,2,FALSE)</f>
        <v>63</v>
      </c>
      <c r="C58" s="49">
        <v>0</v>
      </c>
      <c r="D58" s="121">
        <f t="shared" si="0"/>
        <v>0</v>
      </c>
      <c r="E58" s="49">
        <v>0</v>
      </c>
      <c r="F58" s="17" t="s">
        <v>84</v>
      </c>
      <c r="G58" s="17" t="s">
        <v>84</v>
      </c>
      <c r="H58" s="17" t="s">
        <v>84</v>
      </c>
      <c r="I58" s="58">
        <v>0</v>
      </c>
      <c r="J58" s="120">
        <f t="shared" si="1"/>
        <v>0</v>
      </c>
      <c r="K58" s="59"/>
      <c r="L58" s="59"/>
      <c r="M58" s="59"/>
      <c r="N58" s="137" t="s">
        <v>85</v>
      </c>
      <c r="O58" s="137" t="s">
        <v>85</v>
      </c>
      <c r="P58" s="137" t="s">
        <v>85</v>
      </c>
      <c r="Q58" s="137" t="s">
        <v>85</v>
      </c>
      <c r="R58" s="137" t="s">
        <v>85</v>
      </c>
      <c r="S58" s="137" t="s">
        <v>85</v>
      </c>
      <c r="T58" s="137" t="s">
        <v>85</v>
      </c>
      <c r="W58" s="85"/>
      <c r="X58" s="85"/>
      <c r="Y58" s="85"/>
      <c r="Z58" s="87"/>
      <c r="AA58" s="85"/>
      <c r="AC58" s="85"/>
      <c r="AD58" s="85"/>
      <c r="AE58" s="85"/>
      <c r="AG58" s="87"/>
    </row>
    <row r="59" spans="1:33" x14ac:dyDescent="0.25">
      <c r="A59" s="4" t="s">
        <v>61</v>
      </c>
      <c r="B59" s="9">
        <f>VLOOKUP(A:A,'Histo - Objectif Propreté'!A56:B111,2,FALSE)</f>
        <v>270</v>
      </c>
      <c r="C59" s="49">
        <v>0</v>
      </c>
      <c r="D59" s="121">
        <f t="shared" si="0"/>
        <v>0</v>
      </c>
      <c r="E59" s="49">
        <v>0</v>
      </c>
      <c r="F59" s="17" t="s">
        <v>84</v>
      </c>
      <c r="G59" s="17" t="s">
        <v>84</v>
      </c>
      <c r="H59" s="17" t="s">
        <v>84</v>
      </c>
      <c r="I59" s="58">
        <v>0</v>
      </c>
      <c r="J59" s="120">
        <f t="shared" si="1"/>
        <v>0</v>
      </c>
      <c r="K59" s="59"/>
      <c r="L59" s="59"/>
      <c r="M59" s="59"/>
      <c r="N59" s="137" t="s">
        <v>85</v>
      </c>
      <c r="O59" s="137" t="s">
        <v>85</v>
      </c>
      <c r="P59" s="137" t="s">
        <v>85</v>
      </c>
      <c r="Q59" s="137" t="s">
        <v>85</v>
      </c>
      <c r="R59" s="137" t="s">
        <v>85</v>
      </c>
      <c r="S59" s="137" t="s">
        <v>85</v>
      </c>
      <c r="T59" s="137" t="s">
        <v>85</v>
      </c>
      <c r="W59" s="85"/>
      <c r="X59" s="85"/>
      <c r="Y59" s="85"/>
      <c r="Z59" s="87"/>
      <c r="AA59" s="85"/>
      <c r="AC59" s="85"/>
      <c r="AD59" s="85"/>
      <c r="AE59" s="85"/>
      <c r="AG59" s="87"/>
    </row>
    <row r="60" spans="1:33" x14ac:dyDescent="0.25">
      <c r="A60" s="4" t="s">
        <v>35</v>
      </c>
      <c r="B60" s="9">
        <f>VLOOKUP(A:A,'Histo - Objectif Propreté'!A57:B112,2,FALSE)</f>
        <v>216</v>
      </c>
      <c r="C60" s="49">
        <v>0</v>
      </c>
      <c r="D60" s="121">
        <f t="shared" si="0"/>
        <v>0</v>
      </c>
      <c r="E60" s="49">
        <v>0</v>
      </c>
      <c r="F60" s="17" t="s">
        <v>84</v>
      </c>
      <c r="G60" s="17" t="s">
        <v>84</v>
      </c>
      <c r="H60" s="17" t="s">
        <v>84</v>
      </c>
      <c r="I60" s="58">
        <v>0</v>
      </c>
      <c r="J60" s="120">
        <f t="shared" si="1"/>
        <v>0</v>
      </c>
      <c r="K60" s="59"/>
      <c r="L60" s="59"/>
      <c r="M60" s="59"/>
      <c r="N60" s="137" t="s">
        <v>85</v>
      </c>
      <c r="O60" s="137" t="s">
        <v>85</v>
      </c>
      <c r="P60" s="137" t="s">
        <v>85</v>
      </c>
      <c r="Q60" s="137" t="s">
        <v>85</v>
      </c>
      <c r="R60" s="137" t="s">
        <v>85</v>
      </c>
      <c r="S60" s="137" t="s">
        <v>85</v>
      </c>
      <c r="T60" s="137" t="s">
        <v>85</v>
      </c>
      <c r="W60" s="85"/>
      <c r="X60" s="85"/>
      <c r="Y60" s="85"/>
      <c r="Z60" s="87"/>
      <c r="AA60" s="85"/>
      <c r="AC60" s="85"/>
      <c r="AD60" s="85"/>
      <c r="AE60" s="85"/>
      <c r="AG60" s="87"/>
    </row>
    <row r="61" spans="1:33" x14ac:dyDescent="0.25">
      <c r="A61" s="4" t="s">
        <v>36</v>
      </c>
      <c r="B61" s="9">
        <f>VLOOKUP(A:A,'Histo - Objectif Propreté'!A58:B113,2,FALSE)</f>
        <v>97</v>
      </c>
      <c r="C61" s="49">
        <v>0</v>
      </c>
      <c r="D61" s="121">
        <f t="shared" si="0"/>
        <v>0</v>
      </c>
      <c r="E61" s="49">
        <v>0</v>
      </c>
      <c r="F61" s="17" t="s">
        <v>84</v>
      </c>
      <c r="G61" s="17" t="s">
        <v>84</v>
      </c>
      <c r="H61" s="17" t="s">
        <v>84</v>
      </c>
      <c r="I61" s="58">
        <v>0</v>
      </c>
      <c r="J61" s="120">
        <f t="shared" si="1"/>
        <v>0</v>
      </c>
      <c r="K61" s="59"/>
      <c r="L61" s="59"/>
      <c r="M61" s="59"/>
      <c r="N61" s="137" t="s">
        <v>85</v>
      </c>
      <c r="O61" s="137" t="s">
        <v>85</v>
      </c>
      <c r="P61" s="137" t="s">
        <v>85</v>
      </c>
      <c r="Q61" s="137" t="s">
        <v>85</v>
      </c>
      <c r="R61" s="137" t="s">
        <v>85</v>
      </c>
      <c r="S61" s="137" t="s">
        <v>85</v>
      </c>
      <c r="T61" s="137" t="s">
        <v>85</v>
      </c>
      <c r="W61" s="85"/>
      <c r="X61" s="85"/>
      <c r="Y61" s="85"/>
      <c r="Z61" s="87"/>
      <c r="AA61" s="85"/>
      <c r="AC61" s="85"/>
      <c r="AD61" s="85"/>
      <c r="AE61" s="85"/>
      <c r="AG61" s="87"/>
    </row>
    <row r="62" spans="1:33" x14ac:dyDescent="0.25">
      <c r="A62" s="4" t="s">
        <v>37</v>
      </c>
      <c r="B62" s="9">
        <f>VLOOKUP(A:A,'Histo - Objectif Propreté'!A59:B114,2,FALSE)</f>
        <v>104</v>
      </c>
      <c r="C62" s="49">
        <v>1</v>
      </c>
      <c r="D62" s="121">
        <f t="shared" si="0"/>
        <v>9.6153846153846159E-3</v>
      </c>
      <c r="E62" s="49">
        <v>12</v>
      </c>
      <c r="F62" s="17">
        <f>VLOOKUP($A:$A,[6]TCD!$C$3:$F$51,2,FALSE)</f>
        <v>0.99984166666666674</v>
      </c>
      <c r="G62" s="17">
        <f>VLOOKUP($A:$A,[6]TCD!$C$3:$F$51,3,FALSE)</f>
        <v>0.99806666666666677</v>
      </c>
      <c r="H62" s="17">
        <f>VLOOKUP($A:$A,[6]TCD!$C$3:$F$51,4,FALSE)</f>
        <v>0.99932083333333344</v>
      </c>
      <c r="I62" s="58">
        <v>0</v>
      </c>
      <c r="J62" s="120">
        <f t="shared" si="1"/>
        <v>0</v>
      </c>
      <c r="K62" s="59"/>
      <c r="L62" s="59"/>
      <c r="M62" s="59"/>
      <c r="N62" s="137" t="s">
        <v>85</v>
      </c>
      <c r="O62" s="137" t="s">
        <v>85</v>
      </c>
      <c r="P62" s="137" t="s">
        <v>85</v>
      </c>
      <c r="Q62" s="137" t="s">
        <v>85</v>
      </c>
      <c r="R62" s="137" t="s">
        <v>85</v>
      </c>
      <c r="S62" s="137" t="s">
        <v>85</v>
      </c>
      <c r="T62" s="137" t="s">
        <v>85</v>
      </c>
      <c r="W62" s="85"/>
      <c r="X62" s="85"/>
      <c r="Y62" s="85"/>
      <c r="Z62" s="87"/>
      <c r="AA62" s="85"/>
      <c r="AC62" s="85"/>
      <c r="AD62" s="85"/>
      <c r="AE62" s="85"/>
      <c r="AG62" s="87"/>
    </row>
    <row r="63" spans="1:33" s="48" customFormat="1" x14ac:dyDescent="0.25">
      <c r="A63" s="36" t="s">
        <v>72</v>
      </c>
      <c r="B63" s="41">
        <f>SUM(B8:B62)</f>
        <v>2957</v>
      </c>
      <c r="C63" s="42">
        <v>199</v>
      </c>
      <c r="D63" s="42"/>
      <c r="E63" s="42">
        <v>4426</v>
      </c>
      <c r="F63" s="43"/>
      <c r="G63" s="43"/>
      <c r="H63" s="43"/>
      <c r="I63" s="44">
        <f>SUM(I8:I62)</f>
        <v>125</v>
      </c>
      <c r="J63" s="44"/>
      <c r="K63" s="45"/>
      <c r="L63" s="45"/>
      <c r="M63" s="45"/>
      <c r="N63" s="46"/>
      <c r="O63" s="46"/>
      <c r="P63" s="46"/>
      <c r="Q63" s="46"/>
      <c r="R63" s="47"/>
      <c r="S63" s="47"/>
      <c r="T63" s="47"/>
    </row>
  </sheetData>
  <mergeCells count="4">
    <mergeCell ref="C6:E6"/>
    <mergeCell ref="I6:J6"/>
    <mergeCell ref="N6:T6"/>
    <mergeCell ref="B2:T2"/>
  </mergeCells>
  <pageMargins left="0.70866141732283472" right="0.70866141732283472" top="0.74803149606299213" bottom="0.74803149606299213" header="0.31496062992125984" footer="0.31496062992125984"/>
  <pageSetup paperSize="9" scale="48" orientation="portrait" r:id="rId1"/>
  <headerFooter>
    <oddFooter xml:space="preserve">&amp;LAnnexe A4 - DRG 2018-2020 &amp;RPage&amp;P/&amp;N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Page de garde</vt:lpstr>
      <vt:lpstr>Fiche Propreté </vt:lpstr>
      <vt:lpstr>Fiche Disponibilité élévatique</vt:lpstr>
      <vt:lpstr>Fiche Qualité Information</vt:lpstr>
      <vt:lpstr>Fiche Satisfaction</vt:lpstr>
      <vt:lpstr>Fiche PMR</vt:lpstr>
      <vt:lpstr>Histo - Objectif Propreté</vt:lpstr>
      <vt:lpstr>Histo-objectifs élévatique</vt:lpstr>
      <vt:lpstr>Histo Qualité Information</vt:lpstr>
      <vt:lpstr>Histo-objectifs Satisfaction</vt:lpstr>
      <vt:lpstr>'Fiche Disponibilité élévatique'!Zone_d_impression</vt:lpstr>
      <vt:lpstr>'Fiche PMR'!Zone_d_impression</vt:lpstr>
      <vt:lpstr>'Fiche Propreté '!Zone_d_impression</vt:lpstr>
      <vt:lpstr>'Fiche Qualité Information'!Zone_d_impression</vt:lpstr>
      <vt:lpstr>'Fiche Satisfaction'!Zone_d_impression</vt:lpstr>
      <vt:lpstr>'Histo - Objectif Propreté'!Zone_d_impression</vt:lpstr>
      <vt:lpstr>'Histo Qualité Information'!Zone_d_impression</vt:lpstr>
      <vt:lpstr>'Histo-objectifs élévatique'!Zone_d_impression</vt:lpstr>
      <vt:lpstr>'Histo-objectifs Satisfaction'!Zone_d_impression</vt:lpstr>
      <vt:lpstr>'Page de garde'!Zone_d_impression</vt:lpstr>
    </vt:vector>
  </TitlesOfParts>
  <Company>SNCF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7809196g</dc:creator>
  <cp:lastModifiedBy>7276693Z</cp:lastModifiedBy>
  <cp:lastPrinted>2018-07-10T08:18:48Z</cp:lastPrinted>
  <dcterms:created xsi:type="dcterms:W3CDTF">2016-11-10T22:10:21Z</dcterms:created>
  <dcterms:modified xsi:type="dcterms:W3CDTF">2018-08-02T10:04:51Z</dcterms:modified>
</cp:coreProperties>
</file>